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4935" windowWidth="19230" windowHeight="6735" activeTab="0"/>
  </bookViews>
  <sheets>
    <sheet name="Лист1" sheetId="1" r:id="rId1"/>
  </sheets>
  <definedNames>
    <definedName name="_xlnm.Print_Area" localSheetId="0">'Лист1'!$B$1:$L$91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K3" authorId="0">
      <text>
        <r>
          <rPr>
            <sz val="8"/>
            <rFont val="Tahoma"/>
            <family val="2"/>
          </rPr>
          <t>Рекомендованная
Розничная
Цена</t>
        </r>
      </text>
    </comment>
  </commentList>
</comments>
</file>

<file path=xl/sharedStrings.xml><?xml version="1.0" encoding="utf-8"?>
<sst xmlns="http://schemas.openxmlformats.org/spreadsheetml/2006/main" count="166" uniqueCount="164">
  <si>
    <t xml:space="preserve">Наматрасник непромокаемый теплый из велюра с рисунком, 60х120 см. </t>
  </si>
  <si>
    <t>Базовая цена</t>
  </si>
  <si>
    <t>Заказ</t>
  </si>
  <si>
    <t>Цена со скидкой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</si>
  <si>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</si>
  <si>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</si>
  <si>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</si>
  <si>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</si>
  <si>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</si>
  <si>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</si>
  <si>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</si>
  <si>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</si>
  <si>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</si>
  <si>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</si>
  <si>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</si>
  <si>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</si>
  <si>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</si>
  <si>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</si>
  <si>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</si>
  <si>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</si>
  <si>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Сумма со скидкой</t>
  </si>
  <si>
    <t>Базовая сумма</t>
  </si>
  <si>
    <t>19.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</si>
  <si>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</si>
  <si>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</si>
  <si>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</si>
  <si>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</si>
  <si>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</si>
  <si>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</si>
  <si>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</si>
  <si>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</si>
  <si>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</si>
  <si>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Пелёнка непромокаемая для коляски на основе ПВХ с рисунком, 50х70 см. </t>
  </si>
  <si>
    <t xml:space="preserve">Пелёнка непромокаемая для кроватки на основе ПВХ с рисунком, 60х90 см. </t>
  </si>
  <si>
    <t xml:space="preserve">Пелёнка непромокаемая для пеленального столика на основе ПВХ с рисунком, 75х75 см. </t>
  </si>
  <si>
    <t xml:space="preserve">Наматрасник непромокаемый на основе ПВХ с рисунком, 60х120 см. </t>
  </si>
  <si>
    <t xml:space="preserve">Пелёнка непромокаемая тёплая для пеленального столика из ультрасофта, 75х75 см. </t>
  </si>
  <si>
    <t xml:space="preserve">Пелёнка непромокаемая тёплая для коляски из велюра с рисунком, 50х70 см. </t>
  </si>
  <si>
    <t xml:space="preserve">Пелёнка непромокаемая тёплая для кроватки из велюра с рисунком, 60х90 см. </t>
  </si>
  <si>
    <t xml:space="preserve">Пелёнка непромокаемая тёплая для пеленального столика из велюра с рисунком, 75х75 см. </t>
  </si>
  <si>
    <t>17.</t>
  </si>
  <si>
    <t>Сумма со скидкой (к оплате)</t>
  </si>
  <si>
    <t>ИТОГО:</t>
  </si>
  <si>
    <t>Общая базовая сумма</t>
  </si>
  <si>
    <t>Японские 4-слойные трусики для приучения к горшку TOMODACHI, размер S (10-13 кг.)</t>
  </si>
  <si>
    <t>Японские 4-слойные трусики для приучения к горшку TOMODACHI, размер M (11-16 кг.)</t>
  </si>
  <si>
    <t>Японские 4-слойные трусики для приучения к горшку TOMODACHI, размер L (15-19 кг.)</t>
  </si>
  <si>
    <t>Пеленка на липучках (интерлок) TOMODACHI, размер S/M (2,5-6,5 кг.)</t>
  </si>
  <si>
    <t>Пеленка на липучках (интерлок) TOMODACHI, размер L (4,5-8,5 кг.)</t>
  </si>
  <si>
    <t>Пеленка на липучках (интерлок) TOMODACHI, размер XL (6,5-10 кг.)</t>
  </si>
  <si>
    <t>Пеленка на липучках тёплая (флис) TOMODACHI, размер L (4,5-8,5 кг.)</t>
  </si>
  <si>
    <t>Пеленка на липучках тёплая (флис) TOMODACHI, размер S/M (2,5-6,5 кг.)</t>
  </si>
  <si>
    <t>Пеленка на липучках тёплая (флис) TOMODACHI, размер XL (6,5-10 кг.)</t>
  </si>
  <si>
    <t>Гигиенические салфетки для многоразового подгузника, 100% вискоза (100 шт. в рулоне)</t>
  </si>
  <si>
    <t>18.</t>
  </si>
  <si>
    <t>31.</t>
  </si>
  <si>
    <t>32.</t>
  </si>
  <si>
    <t>33.</t>
  </si>
  <si>
    <t xml:space="preserve"> </t>
  </si>
  <si>
    <t>Наименование (названия кликабельны)</t>
  </si>
  <si>
    <t>№ п/п</t>
  </si>
  <si>
    <t>34.</t>
  </si>
  <si>
    <t>35.</t>
  </si>
  <si>
    <t>36.</t>
  </si>
  <si>
    <t>Штрих-код</t>
  </si>
  <si>
    <t>1А</t>
  </si>
  <si>
    <t>1В</t>
  </si>
  <si>
    <t>1С</t>
  </si>
  <si>
    <t>2A</t>
  </si>
  <si>
    <t>2B</t>
  </si>
  <si>
    <t>2С</t>
  </si>
  <si>
    <t>15П</t>
  </si>
  <si>
    <t>К1</t>
  </si>
  <si>
    <t>SW</t>
  </si>
  <si>
    <t>AQ</t>
  </si>
  <si>
    <t>ST</t>
  </si>
  <si>
    <t>37.</t>
  </si>
  <si>
    <t>38.</t>
  </si>
  <si>
    <t>Арт</t>
  </si>
  <si>
    <t>Марлевые впитывающие вкладыши 100% хлопок</t>
  </si>
  <si>
    <t>ВПИТЫВАЮЩИЕ ВКЛАДЫШИ</t>
  </si>
  <si>
    <t>Трусики с карманом для сменного вкладыша</t>
  </si>
  <si>
    <t>Трусики для купания</t>
  </si>
  <si>
    <t>Пеленки 3-слойные впитывающие (флис/хлопок/PUL)</t>
  </si>
  <si>
    <t>Пеленки и наматрасник из однотонного велюра</t>
  </si>
  <si>
    <t>КРУГИ НА ШЕЮ ДЛЯ КУПАНИЯ</t>
  </si>
  <si>
    <t>HAPPY BABY SWIMMER (с погремушкой) 0+</t>
  </si>
  <si>
    <t>HAPPY BABY AQUAFUN (с погремушкой) с 3-х мес.</t>
  </si>
  <si>
    <t>HAPPY BABY STARKY (музыкальный) с 3-х мес.</t>
  </si>
  <si>
    <t>Пеленки 2-сторонние сэндвич (махра/TPU/хлопок)</t>
  </si>
  <si>
    <t>КАПЕЛЮША</t>
  </si>
  <si>
    <t>ДЕТСКИЕ НЕПРОМОКАЕМЫЕ ТРУСИКИ</t>
  </si>
  <si>
    <t>ДЕТСКИЕ МНОГОРАЗОВЫЕ ПОДГУЗНИКИ</t>
  </si>
  <si>
    <t>Скидка от базовых цен</t>
  </si>
  <si>
    <t>Прибыль от оборота</t>
  </si>
  <si>
    <t>АНАЛИТИЧЕСКИЙ БЛОК</t>
  </si>
  <si>
    <t>НЕПРОМОКАЕМЫЕ ПЕЛЕНКИ И НАМАТРАСНИКИ</t>
  </si>
  <si>
    <t>Пеленки и наматрасник из микрофибры с принтом</t>
  </si>
  <si>
    <t>Коллекция BASIC (подгузник + вкладыш), 10 однотонных расцветок</t>
  </si>
  <si>
    <t>Торговая наценка до РРЦ*</t>
  </si>
  <si>
    <t>Сумма реализации по РРЦ*</t>
  </si>
  <si>
    <t>* РРЦ - рекомендованная розничная цена</t>
  </si>
  <si>
    <t>РРЦ*</t>
  </si>
  <si>
    <t>20.</t>
  </si>
  <si>
    <t>21.</t>
  </si>
  <si>
    <t>39.</t>
  </si>
  <si>
    <t>40.</t>
  </si>
  <si>
    <t>41.</t>
  </si>
  <si>
    <t>42.</t>
  </si>
  <si>
    <r>
      <t xml:space="preserve">максимум </t>
    </r>
    <r>
      <rPr>
        <b/>
        <sz val="8"/>
        <color indexed="60"/>
        <rFont val="Arial"/>
        <family val="2"/>
      </rPr>
      <t>25%</t>
    </r>
    <r>
      <rPr>
        <b/>
        <sz val="8"/>
        <rFont val="Arial"/>
        <family val="2"/>
      </rPr>
      <t xml:space="preserve"> (при базовой сумме </t>
    </r>
    <r>
      <rPr>
        <b/>
        <sz val="8"/>
        <color indexed="12"/>
        <rFont val="Arial"/>
        <family val="2"/>
      </rPr>
      <t xml:space="preserve">60 000 руб. </t>
    </r>
    <r>
      <rPr>
        <b/>
        <sz val="8"/>
        <rFont val="Arial"/>
        <family val="2"/>
      </rPr>
      <t>и более)</t>
    </r>
  </si>
  <si>
    <t>Расчётный вес, объём-нетто и сумма к оплате</t>
  </si>
  <si>
    <t>Скидка от базы</t>
  </si>
  <si>
    <t>единиц продукции</t>
  </si>
  <si>
    <t>расчётный вес</t>
  </si>
  <si>
    <t>расчётный объём-нетто</t>
  </si>
  <si>
    <t>Коллекция PREMIUM (подгузник + вкладыш XL), 20 принтов</t>
  </si>
  <si>
    <r>
      <t xml:space="preserve">скидка = </t>
    </r>
    <r>
      <rPr>
        <b/>
        <sz val="8"/>
        <color indexed="60"/>
        <rFont val="Arial"/>
        <family val="2"/>
      </rPr>
      <t xml:space="preserve">1% </t>
    </r>
    <r>
      <rPr>
        <b/>
        <sz val="8"/>
        <rFont val="Arial"/>
        <family val="2"/>
      </rPr>
      <t xml:space="preserve">с каждых </t>
    </r>
    <r>
      <rPr>
        <b/>
        <sz val="8"/>
        <color indexed="12"/>
        <rFont val="Arial"/>
        <family val="2"/>
      </rPr>
      <t xml:space="preserve">2 000 руб. </t>
    </r>
    <r>
      <rPr>
        <b/>
        <sz val="8"/>
        <rFont val="Arial"/>
        <family val="2"/>
      </rPr>
      <t>базовой суммы свыше</t>
    </r>
    <r>
      <rPr>
        <b/>
        <sz val="8"/>
        <color indexed="12"/>
        <rFont val="Arial"/>
        <family val="2"/>
      </rPr>
      <t xml:space="preserve"> 10 000 руб.</t>
    </r>
  </si>
  <si>
    <t>ООО "Кораблик"</t>
  </si>
  <si>
    <r>
      <t xml:space="preserve">форму отправлять на E-mail </t>
    </r>
    <r>
      <rPr>
        <b/>
        <sz val="8"/>
        <color indexed="12"/>
        <rFont val="Arial"/>
        <family val="2"/>
      </rPr>
      <t>tata@bambino.ru</t>
    </r>
  </si>
  <si>
    <r>
      <t>минимальный заказ</t>
    </r>
    <r>
      <rPr>
        <b/>
        <sz val="8"/>
        <color indexed="12"/>
        <rFont val="Arial"/>
        <family val="2"/>
      </rPr>
      <t xml:space="preserve"> 10 000 руб.</t>
    </r>
  </si>
  <si>
    <t>Пеленки и наматрасник из ультрасофта с принтом</t>
  </si>
  <si>
    <t>I.</t>
  </si>
  <si>
    <t>II.</t>
  </si>
  <si>
    <t>III.</t>
  </si>
  <si>
    <t>IV.</t>
  </si>
  <si>
    <t>V.</t>
  </si>
  <si>
    <t>Впитывающие 4-слойные вкладыши 12,5х33 см. (4 шт./уп.)</t>
  </si>
  <si>
    <t>Впитывающие 4-слойные вкладыши увеличенного размера (2 шт./уп.)</t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</si>
  <si>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ORIGINAL, размер А (3-6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</si>
  <si>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ORIGINAL, размер В (4-9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</si>
  <si>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ORIGINAL, размер С (7-18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</si>
  <si>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LIGHTS, размер А (3-6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</si>
  <si>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LIGHTS, размер В (4-9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</si>
  <si>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LIGHTS, размер С (7-18 кг.) 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</si>
  <si>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45*90 см. в 2 сложения (10 шт./уп.)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</si>
  <si>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90*90 см. в 2 сложения (5 шт./уп.)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</si>
  <si>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EXTRA, (хлопок/хлопок)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</si>
  <si>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AQUA STOP!  (хлопок/PUL)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</si>
  <si>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50х70 см. (для коляски)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</si>
  <si>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60х90 см. (для кроватки)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</si>
  <si>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75х75 см. (для пеленального столика)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</si>
  <si>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60х120 см. (наматрасник с резинками)</t>
    </r>
  </si>
  <si>
    <r>
      <rPr>
        <b/>
        <sz val="8"/>
        <color indexed="12"/>
        <rFont val="Arial"/>
        <family val="2"/>
      </rPr>
      <t xml:space="preserve">MULTI-DIAPERS </t>
    </r>
    <r>
      <rPr>
        <b/>
        <sz val="8"/>
        <rFont val="Arial"/>
        <family val="2"/>
      </rPr>
      <t>50х70 см. (для коляски)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</si>
  <si>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50х70 см., белый флис/хлопок/PUL</t>
    </r>
  </si>
  <si>
    <r>
      <rPr>
        <b/>
        <sz val="8"/>
        <color indexed="12"/>
        <rFont val="Arial"/>
        <family val="2"/>
      </rPr>
      <t>MULTI-DIAPERS</t>
    </r>
    <r>
      <rPr>
        <b/>
        <sz val="8"/>
        <rFont val="Arial"/>
        <family val="2"/>
      </rPr>
      <t xml:space="preserve"> 50х70 см., флис с принтом/хлопок/PUL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</si>
  <si>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BASIC FLEECE (PUL/флис)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</si>
  <si>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BASIC CHARCOAL (PUL/углеволокно)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</si>
  <si>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PREMIUM CLASSIC (PUL/флис)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</si>
  <si>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PREMIUM VELOUR (велюр/флис)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</si>
  <si>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PREMIUM CARE (PUL/bamboo)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</si>
  <si>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PREMIUM FASHION (PUL/charcoal, бортики)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</si>
  <si>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BAMBOO EXTRA (bamboo charcoal/хлопок)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</si>
  <si>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BAMBOO AQUA STOP! (bamboo charcoal/PUL)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</si>
  <si>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XL CLASSIC (флис/хлопок)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</si>
  <si>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XL WATERPROOF (флис/хлопок/PUL)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</si>
  <si>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XL BLACK (bamboo charcoal/хлопок) 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</si>
  <si>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XL MICROFIBER (микрофибра - 3 слоя)</t>
    </r>
  </si>
  <si>
    <r>
      <rPr>
        <b/>
        <sz val="8"/>
        <color indexed="60"/>
        <rFont val="Arial"/>
        <family val="2"/>
      </rPr>
      <t xml:space="preserve">BAMBOOLA </t>
    </r>
    <r>
      <rPr>
        <b/>
        <sz val="8"/>
        <rFont val="Arial"/>
        <family val="2"/>
      </rPr>
      <t>50х70 см. (для коляски)</t>
    </r>
  </si>
  <si>
    <r>
      <rPr>
        <b/>
        <sz val="8"/>
        <color indexed="60"/>
        <rFont val="Arial"/>
        <family val="2"/>
      </rPr>
      <t xml:space="preserve">BAMBOOLA </t>
    </r>
    <r>
      <rPr>
        <b/>
        <sz val="8"/>
        <rFont val="Arial"/>
        <family val="2"/>
      </rPr>
      <t>60х90 см. (для кроватки)</t>
    </r>
  </si>
  <si>
    <r>
      <rPr>
        <b/>
        <sz val="8"/>
        <color indexed="60"/>
        <rFont val="Arial"/>
        <family val="2"/>
      </rPr>
      <t xml:space="preserve">BAMBOOLA </t>
    </r>
    <r>
      <rPr>
        <b/>
        <sz val="8"/>
        <rFont val="Arial"/>
        <family val="2"/>
      </rPr>
      <t>75х75 см. (для пеленального столика)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</si>
  <si>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50х70 см. (для коляски)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</si>
  <si>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60х90 см. (для кроватки)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</si>
  <si>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75х75 см. (для пеленального столика)</t>
    </r>
  </si>
  <si>
    <r>
      <rPr>
        <b/>
        <sz val="8"/>
        <color indexed="60"/>
        <rFont val="Arial"/>
        <family val="2"/>
      </rPr>
      <t>BAMBOOLA</t>
    </r>
    <r>
      <rPr>
        <b/>
        <sz val="8"/>
        <rFont val="Arial"/>
        <family val="2"/>
      </rPr>
      <t xml:space="preserve"> 60х120 см. (наматрасник с резинками)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</si>
</sst>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&quot; кг.&quot;"/>
    <numFmt numFmtId="166" formatCode="#,##0.00&quot;р.&quot;"/>
    <numFmt numFmtId="167" formatCode="#,##0.0&quot; м3&quot;"/>
    <numFmt numFmtId="168" formatCode="0.000"/>
    <numFmt numFmtId="169" formatCode="0.000000"/>
    <numFmt numFmtId="170" formatCode="dd/mm/yy;@"/>
    <numFmt numFmtId="171" formatCode="#,##0&quot; р.&quot;"/>
    <numFmt numFmtId="172" formatCode="#,##0&quot; шт.&quot;"/>
    <numFmt numFmtId="173" formatCode="0;\-0;;@"/>
    <numFmt numFmtId="174" formatCode="0.000000000%"/>
    <numFmt numFmtId="175" formatCode="0.000000%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0"/>
      <name val="Helv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b/>
      <sz val="8"/>
      <name val="Arial Black"/>
      <family val="2"/>
    </font>
    <font>
      <b/>
      <sz val="8"/>
      <color indexed="60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8"/>
      <name val="Arial Cyr"/>
      <family val="0"/>
    </font>
    <font>
      <b/>
      <sz val="7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8"/>
      <color indexed="60"/>
      <name val="Arial Black"/>
      <family val="2"/>
    </font>
    <font>
      <b/>
      <sz val="7"/>
      <color indexed="9"/>
      <name val="Arial Cyr"/>
      <family val="0"/>
    </font>
    <font>
      <sz val="7"/>
      <color indexed="9"/>
      <name val="Arial Cyr"/>
      <family val="0"/>
    </font>
    <font>
      <sz val="7"/>
      <color indexed="55"/>
      <name val="Arial Cyr"/>
      <family val="0"/>
    </font>
    <font>
      <b/>
      <sz val="12"/>
      <color indexed="55"/>
      <name val="Arial Black"/>
      <family val="2"/>
    </font>
    <font>
      <sz val="8"/>
      <color indexed="12"/>
      <name val="Arial"/>
      <family val="2"/>
    </font>
    <font>
      <sz val="7"/>
      <color indexed="12"/>
      <name val="Arial Cyr"/>
      <family val="0"/>
    </font>
    <font>
      <b/>
      <sz val="7"/>
      <color indexed="12"/>
      <name val="Arial Cyr"/>
      <family val="0"/>
    </font>
    <font>
      <b/>
      <sz val="8"/>
      <color indexed="21"/>
      <name val="Arial"/>
      <family val="2"/>
    </font>
    <font>
      <sz val="8"/>
      <color indexed="21"/>
      <name val="Arial"/>
      <family val="2"/>
    </font>
    <font>
      <sz val="7"/>
      <color indexed="21"/>
      <name val="Arial Cyr"/>
      <family val="0"/>
    </font>
    <font>
      <sz val="14"/>
      <color indexed="21"/>
      <name val="Arial Black"/>
      <family val="2"/>
    </font>
    <font>
      <sz val="14"/>
      <color indexed="28"/>
      <name val="Arial Black"/>
      <family val="2"/>
    </font>
    <font>
      <sz val="14"/>
      <color indexed="20"/>
      <name val="Arial Black"/>
      <family val="2"/>
    </font>
    <font>
      <sz val="14"/>
      <color indexed="12"/>
      <name val="Arial Black"/>
      <family val="2"/>
    </font>
    <font>
      <b/>
      <sz val="11"/>
      <color indexed="20"/>
      <name val="Arial"/>
      <family val="2"/>
    </font>
    <font>
      <b/>
      <sz val="11"/>
      <color indexed="12"/>
      <name val="Arial"/>
      <family val="2"/>
    </font>
    <font>
      <sz val="14"/>
      <color indexed="17"/>
      <name val="Arial Black"/>
      <family val="2"/>
    </font>
    <font>
      <b/>
      <sz val="11"/>
      <color indexed="28"/>
      <name val="Arial"/>
      <family val="2"/>
    </font>
    <font>
      <b/>
      <sz val="11"/>
      <color indexed="17"/>
      <name val="Arial"/>
      <family val="2"/>
    </font>
    <font>
      <b/>
      <sz val="12"/>
      <color indexed="22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60"/>
      <name val="Arial Black"/>
      <family val="2"/>
    </font>
    <font>
      <sz val="7"/>
      <color indexed="21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Arial"/>
      <family val="2"/>
    </font>
    <font>
      <b/>
      <sz val="8"/>
      <color rgb="FF0000F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CC0000"/>
      <name val="Arial"/>
      <family val="2"/>
    </font>
    <font>
      <sz val="8"/>
      <color rgb="FFCC00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8"/>
      <color rgb="FFC00000"/>
      <name val="Arial Black"/>
      <family val="2"/>
    </font>
    <font>
      <b/>
      <sz val="7"/>
      <color theme="0"/>
      <name val="Arial Cyr"/>
      <family val="0"/>
    </font>
    <font>
      <sz val="7"/>
      <color theme="0"/>
      <name val="Arial Cyr"/>
      <family val="0"/>
    </font>
    <font>
      <sz val="7"/>
      <color rgb="FF969696"/>
      <name val="Arial Cyr"/>
      <family val="0"/>
    </font>
    <font>
      <b/>
      <sz val="12"/>
      <color theme="0" tint="-0.24997000396251678"/>
      <name val="Arial Black"/>
      <family val="2"/>
    </font>
    <font>
      <sz val="8"/>
      <color rgb="FF0000FF"/>
      <name val="Arial"/>
      <family val="2"/>
    </font>
    <font>
      <sz val="7"/>
      <color rgb="FF0000FF"/>
      <name val="Arial Cyr"/>
      <family val="0"/>
    </font>
    <font>
      <b/>
      <sz val="7"/>
      <color rgb="FF0000FF"/>
      <name val="Arial Cyr"/>
      <family val="0"/>
    </font>
    <font>
      <b/>
      <sz val="8"/>
      <color rgb="FF006666"/>
      <name val="Arial"/>
      <family val="2"/>
    </font>
    <font>
      <sz val="8"/>
      <color rgb="FF006666"/>
      <name val="Arial"/>
      <family val="2"/>
    </font>
    <font>
      <sz val="7"/>
      <color rgb="FF006666"/>
      <name val="Arial Cyr"/>
      <family val="0"/>
    </font>
    <font>
      <sz val="14"/>
      <color rgb="FF006666"/>
      <name val="Arial Black"/>
      <family val="2"/>
    </font>
    <font>
      <sz val="14"/>
      <color rgb="FF660066"/>
      <name val="Arial Black"/>
      <family val="2"/>
    </font>
    <font>
      <sz val="14"/>
      <color rgb="FFA50021"/>
      <name val="Arial Black"/>
      <family val="2"/>
    </font>
    <font>
      <sz val="14"/>
      <color rgb="FF0000CC"/>
      <name val="Arial Black"/>
      <family val="2"/>
    </font>
    <font>
      <b/>
      <sz val="12"/>
      <color rgb="FFC0C0C0"/>
      <name val="Arial Black"/>
      <family val="2"/>
    </font>
    <font>
      <b/>
      <sz val="11"/>
      <color rgb="FF0000CC"/>
      <name val="Arial"/>
      <family val="2"/>
    </font>
    <font>
      <sz val="14"/>
      <color rgb="FF006600"/>
      <name val="Arial Black"/>
      <family val="2"/>
    </font>
    <font>
      <b/>
      <sz val="11"/>
      <color rgb="FF660066"/>
      <name val="Arial"/>
      <family val="2"/>
    </font>
    <font>
      <b/>
      <sz val="11"/>
      <color rgb="FFA50021"/>
      <name val="Arial"/>
      <family val="2"/>
    </font>
    <font>
      <b/>
      <sz val="11"/>
      <color rgb="FF006600"/>
      <name val="Arial"/>
      <family val="2"/>
    </font>
    <font>
      <b/>
      <sz val="7"/>
      <color rgb="FFC00000"/>
      <name val="Arial Black"/>
      <family val="2"/>
    </font>
    <font>
      <sz val="7"/>
      <color rgb="FF006666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theme="0"/>
      <name val="Arial"/>
      <family val="2"/>
    </font>
    <font>
      <b/>
      <sz val="8"/>
      <color theme="0" tint="-0.3499799966812134"/>
      <name val="Arial"/>
      <family val="2"/>
    </font>
    <font>
      <b/>
      <sz val="8"/>
      <color rgb="FFC00000"/>
      <name val="Arial"/>
      <family val="2"/>
    </font>
    <font>
      <b/>
      <sz val="8"/>
      <name val="Calibri"/>
      <family val="2"/>
    </font>
  </fonts>
  <fills count="4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type="path" left="0.5" right="0.5" top="0.5" bottom="0.5">
        <stop position="0">
          <color theme="0"/>
        </stop>
        <stop position="1">
          <color rgb="FFFF7C80"/>
        </stop>
      </gradientFill>
    </fill>
    <fill>
      <gradientFill type="path" left="0.5" right="0.5" top="0.5" bottom="0.5">
        <stop position="0">
          <color theme="0"/>
        </stop>
        <stop position="1">
          <color rgb="FFFF7C80"/>
        </stop>
      </gradientFill>
    </fill>
    <fill>
      <gradientFill type="path" left="0.5" right="0.5" top="0.5" bottom="0.5">
        <stop position="0">
          <color theme="0"/>
        </stop>
        <stop position="1">
          <color rgb="FFFF7C80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FEE4CE"/>
        </stop>
        <stop position="0.5">
          <color theme="0"/>
        </stop>
        <stop position="1">
          <color rgb="FFFEE4CE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degree="90">
        <stop position="0">
          <color rgb="FFE6FFB3"/>
        </stop>
        <stop position="0.5">
          <color theme="0"/>
        </stop>
        <stop position="1">
          <color rgb="FFE6FFB3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4"/>
        <bgColor indexed="64"/>
      </pattern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CCFF"/>
        </stop>
        <stop position="0.5">
          <color theme="0"/>
        </stop>
        <stop position="1">
          <color rgb="FFCCCCFF"/>
        </stop>
      </gradientFill>
    </fill>
    <fill>
      <gradientFill degree="90">
        <stop position="0">
          <color rgb="FFFFCCCC"/>
        </stop>
        <stop position="0.5">
          <color theme="0"/>
        </stop>
        <stop position="1">
          <color rgb="FFFFCCCC"/>
        </stop>
      </gradientFill>
    </fill>
    <fill>
      <gradientFill degree="90">
        <stop position="0">
          <color rgb="FFCCECFF"/>
        </stop>
        <stop position="0.5">
          <color theme="0"/>
        </stop>
        <stop position="1">
          <color rgb="FFCCECFF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99FFCC"/>
        </stop>
        <stop position="0.5">
          <color theme="0"/>
        </stop>
        <stop position="1">
          <color rgb="FF99FFCC"/>
        </stop>
      </gradientFill>
    </fill>
    <fill>
      <gradientFill degree="90">
        <stop position="0">
          <color rgb="FFCCECFF"/>
        </stop>
        <stop position="0.5">
          <color theme="0"/>
        </stop>
        <stop position="1">
          <color rgb="FFCCECFF"/>
        </stop>
      </gradientFill>
    </fill>
    <fill>
      <gradientFill degree="90">
        <stop position="0">
          <color rgb="FFCCECFF"/>
        </stop>
        <stop position="0.5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type="path" left="0.5" right="0.5" top="0.5" bottom="0.5">
        <stop position="0">
          <color rgb="FFFFFFCC"/>
        </stop>
        <stop position="1">
          <color rgb="FFFFD9D9"/>
        </stop>
      </gradientFill>
    </fill>
    <fill>
      <gradientFill degree="90">
        <stop position="0">
          <color rgb="FFFFCCCC"/>
        </stop>
        <stop position="0.5">
          <color theme="0"/>
        </stop>
        <stop position="1">
          <color rgb="FFFFCCCC"/>
        </stop>
      </gradientFill>
    </fill>
    <fill>
      <gradientFill degree="90">
        <stop position="0">
          <color rgb="FFFFCCCC"/>
        </stop>
        <stop position="0.5">
          <color theme="0"/>
        </stop>
        <stop position="1">
          <color rgb="FFFFCCCC"/>
        </stop>
      </gradientFill>
    </fill>
    <fill>
      <gradientFill degree="90">
        <stop position="0">
          <color rgb="FFCCCCFF"/>
        </stop>
        <stop position="0.5">
          <color theme="0"/>
        </stop>
        <stop position="1">
          <color rgb="FFCCCCFF"/>
        </stop>
      </gradientFill>
    </fill>
    <fill>
      <gradientFill degree="90">
        <stop position="0">
          <color rgb="FFCCCCFF"/>
        </stop>
        <stop position="0.5">
          <color theme="0"/>
        </stop>
        <stop position="1">
          <color rgb="FFCCCC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E6F9D3"/>
        </stop>
        <stop position="0.5">
          <color theme="0"/>
        </stop>
        <stop position="1">
          <color rgb="FFE6F9D3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FFC5C5"/>
        </stop>
        <stop position="0.5">
          <color theme="0"/>
        </stop>
        <stop position="1">
          <color rgb="FFFFC5C5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rgb="FFFFFFFF"/>
        </stop>
        <stop position="1">
          <color rgb="FFCCFFFF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D5D5FF"/>
        </stop>
        <stop position="0.5">
          <color theme="0"/>
        </stop>
        <stop position="1">
          <color rgb="FFD5D5FF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CCFFCC"/>
        </stop>
        <stop position="0.5">
          <color theme="0"/>
        </stop>
        <stop position="1">
          <color rgb="FFCCFFCC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DDDDDD"/>
        </stop>
        <stop position="0.5">
          <color rgb="FFFFFFFF"/>
        </stop>
        <stop position="1">
          <color rgb="FFDDDDDD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C1EAFF"/>
        </stop>
        <stop position="0.5">
          <color theme="0"/>
        </stop>
        <stop position="1">
          <color rgb="FFC1EAFF"/>
        </stop>
      </gradient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CCFFFF"/>
        </stop>
        <stop position="0.5">
          <color theme="0"/>
        </stop>
        <stop position="1">
          <color rgb="FFCCFF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rgb="FFFFDDFF"/>
        </stop>
        <stop position="0.5">
          <color theme="0"/>
        </stop>
        <stop position="1">
          <color rgb="FFFFDDFF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rgb="FFFFFFFF"/>
        </stop>
        <stop position="1">
          <color theme="8" tint="0.5999900102615356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gradientFill degree="90">
        <stop position="0">
          <color rgb="FFFFFFCC"/>
        </stop>
        <stop position="0.5">
          <color rgb="FFFFFFFF"/>
        </stop>
        <stop position="1">
          <color rgb="FFFFFFCC"/>
        </stop>
      </gradientFill>
    </fill>
    <fill>
      <patternFill patternType="solid">
        <fgColor rgb="FFFFCCFF"/>
        <bgColor indexed="64"/>
      </patternFill>
    </fill>
    <fill>
      <gradientFill degree="90">
        <stop position="0">
          <color rgb="FFFFFFCC"/>
        </stop>
        <stop position="0.5">
          <color theme="0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 style="thin"/>
      <top/>
      <bottom/>
    </border>
    <border>
      <left>
        <color indexed="63"/>
      </left>
      <right style="thin"/>
      <top style="hair">
        <color rgb="FF000066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/>
      <right style="thick"/>
      <top/>
      <bottom style="hair"/>
    </border>
    <border>
      <left style="medium"/>
      <right style="thick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thick"/>
      <right style="medium"/>
      <top/>
      <bottom style="hair"/>
    </border>
    <border>
      <left/>
      <right style="thick"/>
      <top/>
      <bottom/>
    </border>
    <border>
      <left>
        <color indexed="63"/>
      </left>
      <right>
        <color indexed="63"/>
      </right>
      <top style="medium">
        <color rgb="FF006666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6666"/>
      </left>
      <right>
        <color indexed="63"/>
      </right>
      <top style="medium">
        <color rgb="FF006666"/>
      </top>
      <bottom style="medium">
        <color rgb="FF006666"/>
      </bottom>
    </border>
    <border>
      <left>
        <color indexed="63"/>
      </left>
      <right>
        <color indexed="63"/>
      </right>
      <top style="medium">
        <color rgb="FF660066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660066"/>
      </left>
      <right>
        <color indexed="63"/>
      </right>
      <top style="medium">
        <color rgb="FF660066"/>
      </top>
      <bottom style="medium">
        <color rgb="FF660066"/>
      </bottom>
    </border>
    <border>
      <left style="medium">
        <color rgb="FFA50021"/>
      </left>
      <right>
        <color indexed="63"/>
      </right>
      <top style="medium">
        <color rgb="FFA50021"/>
      </top>
      <bottom style="medium">
        <color rgb="FFA50021"/>
      </bottom>
    </border>
    <border>
      <left style="medium">
        <color rgb="FF0000CC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>
        <color indexed="63"/>
      </right>
      <top style="medium">
        <color rgb="FF006666"/>
      </top>
      <bottom style="medium">
        <color rgb="FF006666"/>
      </bottom>
    </border>
    <border>
      <left>
        <color indexed="63"/>
      </left>
      <right style="medium">
        <color rgb="FF006666"/>
      </right>
      <top style="medium">
        <color rgb="FF006666"/>
      </top>
      <bottom style="medium">
        <color rgb="FF006666"/>
      </bottom>
    </border>
    <border>
      <left>
        <color indexed="63"/>
      </left>
      <right>
        <color indexed="63"/>
      </right>
      <top style="medium"/>
      <bottom style="medium">
        <color rgb="FF006666"/>
      </bottom>
    </border>
    <border>
      <left>
        <color indexed="63"/>
      </left>
      <right style="medium">
        <color rgb="FF006666"/>
      </right>
      <top style="medium"/>
      <bottom style="medium">
        <color rgb="FF006666"/>
      </bottom>
    </border>
    <border>
      <left>
        <color indexed="63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>
        <color indexed="63"/>
      </left>
      <right>
        <color indexed="63"/>
      </right>
      <top style="medium">
        <color rgb="FFA50021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A50021"/>
      </top>
      <bottom style="medium">
        <color rgb="FFA50021"/>
      </bottom>
    </border>
    <border>
      <left>
        <color indexed="63"/>
      </left>
      <right style="medium">
        <color rgb="FFA50021"/>
      </right>
      <top style="medium">
        <color rgb="FFA50021"/>
      </top>
      <bottom style="medium">
        <color rgb="FFA50021"/>
      </bottom>
    </border>
    <border>
      <left>
        <color indexed="63"/>
      </left>
      <right>
        <color indexed="63"/>
      </right>
      <top style="medium">
        <color rgb="FF660066"/>
      </top>
      <bottom style="medium">
        <color rgb="FF660066"/>
      </bottom>
    </border>
    <border>
      <left>
        <color indexed="63"/>
      </left>
      <right style="medium">
        <color rgb="FF660066"/>
      </right>
      <top style="medium">
        <color rgb="FF660066"/>
      </top>
      <bottom style="medium">
        <color rgb="FF660066"/>
      </bottom>
    </border>
    <border>
      <left style="thin"/>
      <right style="thin"/>
      <top style="medium">
        <color rgb="FF006666"/>
      </top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34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36" borderId="11" xfId="0" applyNumberFormat="1" applyFont="1" applyFill="1" applyBorder="1" applyAlignment="1" applyProtection="1">
      <alignment horizontal="center" vertical="center"/>
      <protection hidden="1"/>
    </xf>
    <xf numFmtId="1" fontId="7" fillId="37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38" borderId="12" xfId="0" applyNumberFormat="1" applyFont="1" applyFill="1" applyBorder="1" applyAlignment="1" applyProtection="1">
      <alignment horizontal="center" vertical="center"/>
      <protection hidden="1"/>
    </xf>
    <xf numFmtId="1" fontId="7" fillId="39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40" borderId="10" xfId="0" applyNumberFormat="1" applyFont="1" applyFill="1" applyBorder="1" applyAlignment="1" applyProtection="1">
      <alignment horizontal="center" vertical="center"/>
      <protection hidden="1"/>
    </xf>
    <xf numFmtId="1" fontId="7" fillId="41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42" borderId="11" xfId="0" applyNumberFormat="1" applyFont="1" applyFill="1" applyBorder="1" applyAlignment="1" applyProtection="1">
      <alignment horizontal="center" vertical="center"/>
      <protection hidden="1"/>
    </xf>
    <xf numFmtId="1" fontId="7" fillId="43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44" borderId="10" xfId="0" applyNumberFormat="1" applyFont="1" applyFill="1" applyBorder="1" applyAlignment="1" applyProtection="1">
      <alignment horizontal="center" vertical="center"/>
      <protection hidden="1"/>
    </xf>
    <xf numFmtId="1" fontId="7" fillId="45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46" borderId="10" xfId="0" applyNumberFormat="1" applyFont="1" applyFill="1" applyBorder="1" applyAlignment="1" applyProtection="1">
      <alignment horizontal="center" vertical="center"/>
      <protection hidden="1"/>
    </xf>
    <xf numFmtId="166" fontId="7" fillId="47" borderId="10" xfId="0" applyNumberFormat="1" applyFont="1" applyFill="1" applyBorder="1" applyAlignment="1" applyProtection="1">
      <alignment horizontal="center" vertical="center"/>
      <protection hidden="1"/>
    </xf>
    <xf numFmtId="166" fontId="94" fillId="48" borderId="10" xfId="0" applyNumberFormat="1" applyFont="1" applyFill="1" applyBorder="1" applyAlignment="1" applyProtection="1">
      <alignment horizontal="center" vertical="center"/>
      <protection hidden="1"/>
    </xf>
    <xf numFmtId="1" fontId="7" fillId="49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50" borderId="11" xfId="0" applyNumberFormat="1" applyFont="1" applyFill="1" applyBorder="1" applyAlignment="1" applyProtection="1">
      <alignment horizontal="center" vertical="center"/>
      <protection hidden="1"/>
    </xf>
    <xf numFmtId="166" fontId="7" fillId="51" borderId="11" xfId="0" applyNumberFormat="1" applyFont="1" applyFill="1" applyBorder="1" applyAlignment="1" applyProtection="1">
      <alignment horizontal="center" vertical="center"/>
      <protection hidden="1"/>
    </xf>
    <xf numFmtId="166" fontId="94" fillId="52" borderId="11" xfId="0" applyNumberFormat="1" applyFont="1" applyFill="1" applyBorder="1" applyAlignment="1" applyProtection="1">
      <alignment horizontal="center" vertical="center"/>
      <protection hidden="1"/>
    </xf>
    <xf numFmtId="1" fontId="7" fillId="53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54" borderId="12" xfId="0" applyNumberFormat="1" applyFont="1" applyFill="1" applyBorder="1" applyAlignment="1" applyProtection="1">
      <alignment horizontal="center" vertical="center"/>
      <protection hidden="1"/>
    </xf>
    <xf numFmtId="166" fontId="7" fillId="55" borderId="12" xfId="0" applyNumberFormat="1" applyFont="1" applyFill="1" applyBorder="1" applyAlignment="1" applyProtection="1">
      <alignment horizontal="center" vertical="center"/>
      <protection hidden="1"/>
    </xf>
    <xf numFmtId="166" fontId="94" fillId="56" borderId="12" xfId="0" applyNumberFormat="1" applyFont="1" applyFill="1" applyBorder="1" applyAlignment="1" applyProtection="1">
      <alignment horizontal="center" vertical="center"/>
      <protection hidden="1"/>
    </xf>
    <xf numFmtId="1" fontId="7" fillId="57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58" borderId="10" xfId="0" applyNumberFormat="1" applyFont="1" applyFill="1" applyBorder="1" applyAlignment="1" applyProtection="1">
      <alignment horizontal="center" vertical="center"/>
      <protection hidden="1"/>
    </xf>
    <xf numFmtId="166" fontId="7" fillId="59" borderId="10" xfId="0" applyNumberFormat="1" applyFont="1" applyFill="1" applyBorder="1" applyAlignment="1" applyProtection="1">
      <alignment horizontal="center" vertical="center"/>
      <protection hidden="1"/>
    </xf>
    <xf numFmtId="166" fontId="94" fillId="60" borderId="10" xfId="0" applyNumberFormat="1" applyFont="1" applyFill="1" applyBorder="1" applyAlignment="1" applyProtection="1">
      <alignment horizontal="center" vertical="center"/>
      <protection hidden="1"/>
    </xf>
    <xf numFmtId="1" fontId="7" fillId="61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62" borderId="11" xfId="0" applyNumberFormat="1" applyFont="1" applyFill="1" applyBorder="1" applyAlignment="1" applyProtection="1">
      <alignment horizontal="center" vertical="center"/>
      <protection hidden="1"/>
    </xf>
    <xf numFmtId="166" fontId="7" fillId="63" borderId="11" xfId="0" applyNumberFormat="1" applyFont="1" applyFill="1" applyBorder="1" applyAlignment="1" applyProtection="1">
      <alignment horizontal="center" vertical="center"/>
      <protection hidden="1"/>
    </xf>
    <xf numFmtId="166" fontId="94" fillId="64" borderId="11" xfId="0" applyNumberFormat="1" applyFont="1" applyFill="1" applyBorder="1" applyAlignment="1" applyProtection="1">
      <alignment horizontal="center" vertical="center"/>
      <protection hidden="1"/>
    </xf>
    <xf numFmtId="1" fontId="7" fillId="65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66" borderId="12" xfId="0" applyNumberFormat="1" applyFont="1" applyFill="1" applyBorder="1" applyAlignment="1" applyProtection="1">
      <alignment horizontal="center" vertical="center"/>
      <protection hidden="1"/>
    </xf>
    <xf numFmtId="166" fontId="7" fillId="67" borderId="12" xfId="0" applyNumberFormat="1" applyFont="1" applyFill="1" applyBorder="1" applyAlignment="1" applyProtection="1">
      <alignment horizontal="center" vertical="center"/>
      <protection hidden="1"/>
    </xf>
    <xf numFmtId="166" fontId="94" fillId="68" borderId="12" xfId="0" applyNumberFormat="1" applyFont="1" applyFill="1" applyBorder="1" applyAlignment="1" applyProtection="1">
      <alignment horizontal="center" vertical="center"/>
      <protection hidden="1"/>
    </xf>
    <xf numFmtId="164" fontId="93" fillId="69" borderId="10" xfId="0" applyNumberFormat="1" applyFont="1" applyFill="1" applyBorder="1" applyAlignment="1" applyProtection="1">
      <alignment horizontal="center" vertical="center"/>
      <protection hidden="1"/>
    </xf>
    <xf numFmtId="164" fontId="93" fillId="70" borderId="11" xfId="0" applyNumberFormat="1" applyFont="1" applyFill="1" applyBorder="1" applyAlignment="1" applyProtection="1">
      <alignment horizontal="center" vertical="center"/>
      <protection hidden="1"/>
    </xf>
    <xf numFmtId="166" fontId="7" fillId="71" borderId="11" xfId="0" applyNumberFormat="1" applyFont="1" applyFill="1" applyBorder="1" applyAlignment="1" applyProtection="1">
      <alignment horizontal="center" vertical="center"/>
      <protection hidden="1"/>
    </xf>
    <xf numFmtId="166" fontId="94" fillId="72" borderId="11" xfId="0" applyNumberFormat="1" applyFont="1" applyFill="1" applyBorder="1" applyAlignment="1" applyProtection="1">
      <alignment horizontal="center" vertical="center"/>
      <protection hidden="1"/>
    </xf>
    <xf numFmtId="1" fontId="7" fillId="73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74" borderId="12" xfId="0" applyNumberFormat="1" applyFont="1" applyFill="1" applyBorder="1" applyAlignment="1" applyProtection="1">
      <alignment horizontal="center" vertical="center"/>
      <protection hidden="1"/>
    </xf>
    <xf numFmtId="1" fontId="7" fillId="75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76" borderId="12" xfId="0" applyNumberFormat="1" applyFont="1" applyFill="1" applyBorder="1" applyAlignment="1" applyProtection="1">
      <alignment horizontal="center" vertical="center"/>
      <protection hidden="1"/>
    </xf>
    <xf numFmtId="1" fontId="7" fillId="77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78" borderId="11" xfId="0" applyNumberFormat="1" applyFont="1" applyFill="1" applyBorder="1" applyAlignment="1" applyProtection="1">
      <alignment horizontal="center" vertical="center"/>
      <protection hidden="1"/>
    </xf>
    <xf numFmtId="0" fontId="7" fillId="79" borderId="10" xfId="0" applyFont="1" applyFill="1" applyBorder="1" applyAlignment="1" applyProtection="1">
      <alignment horizontal="left" vertical="center"/>
      <protection hidden="1"/>
    </xf>
    <xf numFmtId="0" fontId="7" fillId="80" borderId="11" xfId="0" applyFont="1" applyFill="1" applyBorder="1" applyAlignment="1" applyProtection="1">
      <alignment horizontal="left" vertical="center"/>
      <protection hidden="1"/>
    </xf>
    <xf numFmtId="0" fontId="7" fillId="81" borderId="12" xfId="0" applyFont="1" applyFill="1" applyBorder="1" applyAlignment="1" applyProtection="1">
      <alignment horizontal="left" vertical="center"/>
      <protection hidden="1"/>
    </xf>
    <xf numFmtId="1" fontId="7" fillId="82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83" borderId="10" xfId="0" applyNumberFormat="1" applyFont="1" applyFill="1" applyBorder="1" applyAlignment="1" applyProtection="1">
      <alignment horizontal="center" vertical="center"/>
      <protection hidden="1"/>
    </xf>
    <xf numFmtId="1" fontId="7" fillId="84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85" borderId="11" xfId="0" applyNumberFormat="1" applyFont="1" applyFill="1" applyBorder="1" applyAlignment="1" applyProtection="1">
      <alignment horizontal="center" vertical="center"/>
      <protection hidden="1"/>
    </xf>
    <xf numFmtId="1" fontId="7" fillId="86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87" borderId="12" xfId="0" applyNumberFormat="1" applyFont="1" applyFill="1" applyBorder="1" applyAlignment="1" applyProtection="1">
      <alignment horizontal="center" vertical="center"/>
      <protection hidden="1"/>
    </xf>
    <xf numFmtId="1" fontId="7" fillId="88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89" borderId="10" xfId="0" applyNumberFormat="1" applyFont="1" applyFill="1" applyBorder="1" applyAlignment="1" applyProtection="1">
      <alignment horizontal="center" vertical="center"/>
      <protection hidden="1"/>
    </xf>
    <xf numFmtId="166" fontId="7" fillId="90" borderId="10" xfId="0" applyNumberFormat="1" applyFont="1" applyFill="1" applyBorder="1" applyAlignment="1" applyProtection="1">
      <alignment horizontal="center" vertical="center"/>
      <protection hidden="1"/>
    </xf>
    <xf numFmtId="166" fontId="94" fillId="91" borderId="10" xfId="0" applyNumberFormat="1" applyFont="1" applyFill="1" applyBorder="1" applyAlignment="1" applyProtection="1">
      <alignment horizontal="center" vertical="center"/>
      <protection hidden="1"/>
    </xf>
    <xf numFmtId="1" fontId="7" fillId="92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93" borderId="11" xfId="0" applyNumberFormat="1" applyFont="1" applyFill="1" applyBorder="1" applyAlignment="1" applyProtection="1">
      <alignment horizontal="center" vertical="center"/>
      <protection hidden="1"/>
    </xf>
    <xf numFmtId="166" fontId="7" fillId="94" borderId="11" xfId="0" applyNumberFormat="1" applyFont="1" applyFill="1" applyBorder="1" applyAlignment="1" applyProtection="1">
      <alignment horizontal="center" vertical="center"/>
      <protection hidden="1"/>
    </xf>
    <xf numFmtId="166" fontId="94" fillId="95" borderId="11" xfId="0" applyNumberFormat="1" applyFont="1" applyFill="1" applyBorder="1" applyAlignment="1" applyProtection="1">
      <alignment horizontal="center" vertical="center"/>
      <protection hidden="1"/>
    </xf>
    <xf numFmtId="1" fontId="7" fillId="96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97" borderId="12" xfId="0" applyNumberFormat="1" applyFont="1" applyFill="1" applyBorder="1" applyAlignment="1" applyProtection="1">
      <alignment horizontal="center" vertical="center"/>
      <protection hidden="1"/>
    </xf>
    <xf numFmtId="166" fontId="7" fillId="98" borderId="12" xfId="0" applyNumberFormat="1" applyFont="1" applyFill="1" applyBorder="1" applyAlignment="1" applyProtection="1">
      <alignment horizontal="center" vertical="center"/>
      <protection hidden="1"/>
    </xf>
    <xf numFmtId="166" fontId="94" fillId="99" borderId="12" xfId="0" applyNumberFormat="1" applyFont="1" applyFill="1" applyBorder="1" applyAlignment="1" applyProtection="1">
      <alignment horizontal="center" vertical="center"/>
      <protection hidden="1"/>
    </xf>
    <xf numFmtId="1" fontId="7" fillId="10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101" borderId="13" xfId="0" applyFont="1" applyFill="1" applyBorder="1" applyAlignment="1" applyProtection="1">
      <alignment horizontal="left" vertical="center"/>
      <protection hidden="1"/>
    </xf>
    <xf numFmtId="164" fontId="93" fillId="102" borderId="10" xfId="0" applyNumberFormat="1" applyFont="1" applyFill="1" applyBorder="1" applyAlignment="1" applyProtection="1">
      <alignment horizontal="center" vertical="center"/>
      <protection hidden="1"/>
    </xf>
    <xf numFmtId="166" fontId="7" fillId="103" borderId="10" xfId="0" applyNumberFormat="1" applyFont="1" applyFill="1" applyBorder="1" applyAlignment="1" applyProtection="1">
      <alignment horizontal="center" vertical="center"/>
      <protection hidden="1"/>
    </xf>
    <xf numFmtId="166" fontId="94" fillId="104" borderId="10" xfId="0" applyNumberFormat="1" applyFont="1" applyFill="1" applyBorder="1" applyAlignment="1" applyProtection="1">
      <alignment horizontal="center" vertical="center"/>
      <protection hidden="1"/>
    </xf>
    <xf numFmtId="1" fontId="7" fillId="105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106" borderId="14" xfId="0" applyFont="1" applyFill="1" applyBorder="1" applyAlignment="1" applyProtection="1">
      <alignment horizontal="left" vertical="center"/>
      <protection hidden="1"/>
    </xf>
    <xf numFmtId="164" fontId="93" fillId="107" borderId="11" xfId="0" applyNumberFormat="1" applyFont="1" applyFill="1" applyBorder="1" applyAlignment="1" applyProtection="1">
      <alignment horizontal="center" vertical="center"/>
      <protection hidden="1"/>
    </xf>
    <xf numFmtId="166" fontId="7" fillId="108" borderId="11" xfId="0" applyNumberFormat="1" applyFont="1" applyFill="1" applyBorder="1" applyAlignment="1" applyProtection="1">
      <alignment horizontal="center" vertical="center"/>
      <protection hidden="1"/>
    </xf>
    <xf numFmtId="166" fontId="94" fillId="109" borderId="11" xfId="0" applyNumberFormat="1" applyFont="1" applyFill="1" applyBorder="1" applyAlignment="1" applyProtection="1">
      <alignment horizontal="center" vertical="center"/>
      <protection hidden="1"/>
    </xf>
    <xf numFmtId="1" fontId="7" fillId="11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111" borderId="15" xfId="0" applyFont="1" applyFill="1" applyBorder="1" applyAlignment="1" applyProtection="1">
      <alignment horizontal="left" vertical="center"/>
      <protection hidden="1"/>
    </xf>
    <xf numFmtId="164" fontId="93" fillId="112" borderId="12" xfId="0" applyNumberFormat="1" applyFont="1" applyFill="1" applyBorder="1" applyAlignment="1" applyProtection="1">
      <alignment horizontal="center" vertical="center"/>
      <protection hidden="1"/>
    </xf>
    <xf numFmtId="166" fontId="7" fillId="113" borderId="12" xfId="0" applyNumberFormat="1" applyFont="1" applyFill="1" applyBorder="1" applyAlignment="1" applyProtection="1">
      <alignment horizontal="center" vertical="center"/>
      <protection hidden="1"/>
    </xf>
    <xf numFmtId="166" fontId="94" fillId="114" borderId="12" xfId="0" applyNumberFormat="1" applyFont="1" applyFill="1" applyBorder="1" applyAlignment="1" applyProtection="1">
      <alignment horizontal="center" vertical="center"/>
      <protection hidden="1"/>
    </xf>
    <xf numFmtId="1" fontId="7" fillId="115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116" borderId="13" xfId="0" applyFont="1" applyFill="1" applyBorder="1" applyAlignment="1" applyProtection="1">
      <alignment horizontal="left" vertical="center"/>
      <protection hidden="1"/>
    </xf>
    <xf numFmtId="164" fontId="93" fillId="117" borderId="10" xfId="0" applyNumberFormat="1" applyFont="1" applyFill="1" applyBorder="1" applyAlignment="1" applyProtection="1">
      <alignment horizontal="center" vertical="center"/>
      <protection hidden="1"/>
    </xf>
    <xf numFmtId="166" fontId="7" fillId="118" borderId="10" xfId="0" applyNumberFormat="1" applyFont="1" applyFill="1" applyBorder="1" applyAlignment="1" applyProtection="1">
      <alignment horizontal="center" vertical="center"/>
      <protection hidden="1"/>
    </xf>
    <xf numFmtId="166" fontId="94" fillId="119" borderId="10" xfId="0" applyNumberFormat="1" applyFont="1" applyFill="1" applyBorder="1" applyAlignment="1" applyProtection="1">
      <alignment horizontal="center" vertical="center"/>
      <protection hidden="1"/>
    </xf>
    <xf numFmtId="1" fontId="7" fillId="12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121" borderId="14" xfId="0" applyFont="1" applyFill="1" applyBorder="1" applyAlignment="1" applyProtection="1">
      <alignment horizontal="left" vertical="center"/>
      <protection hidden="1"/>
    </xf>
    <xf numFmtId="164" fontId="93" fillId="122" borderId="11" xfId="0" applyNumberFormat="1" applyFont="1" applyFill="1" applyBorder="1" applyAlignment="1" applyProtection="1">
      <alignment horizontal="center" vertical="center"/>
      <protection hidden="1"/>
    </xf>
    <xf numFmtId="166" fontId="7" fillId="123" borderId="11" xfId="0" applyNumberFormat="1" applyFont="1" applyFill="1" applyBorder="1" applyAlignment="1" applyProtection="1">
      <alignment horizontal="center" vertical="center"/>
      <protection hidden="1"/>
    </xf>
    <xf numFmtId="166" fontId="94" fillId="124" borderId="11" xfId="0" applyNumberFormat="1" applyFont="1" applyFill="1" applyBorder="1" applyAlignment="1" applyProtection="1">
      <alignment horizontal="center" vertical="center"/>
      <protection hidden="1"/>
    </xf>
    <xf numFmtId="1" fontId="7" fillId="125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126" borderId="15" xfId="0" applyFont="1" applyFill="1" applyBorder="1" applyAlignment="1" applyProtection="1">
      <alignment horizontal="left" vertical="center"/>
      <protection hidden="1"/>
    </xf>
    <xf numFmtId="164" fontId="93" fillId="127" borderId="12" xfId="0" applyNumberFormat="1" applyFont="1" applyFill="1" applyBorder="1" applyAlignment="1" applyProtection="1">
      <alignment horizontal="center" vertical="center"/>
      <protection hidden="1"/>
    </xf>
    <xf numFmtId="166" fontId="7" fillId="128" borderId="12" xfId="0" applyNumberFormat="1" applyFont="1" applyFill="1" applyBorder="1" applyAlignment="1" applyProtection="1">
      <alignment horizontal="center" vertical="center"/>
      <protection hidden="1"/>
    </xf>
    <xf numFmtId="166" fontId="94" fillId="129" borderId="12" xfId="0" applyNumberFormat="1" applyFont="1" applyFill="1" applyBorder="1" applyAlignment="1" applyProtection="1">
      <alignment horizontal="center" vertical="center"/>
      <protection hidden="1"/>
    </xf>
    <xf numFmtId="1" fontId="7" fillId="13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131" borderId="16" xfId="0" applyFont="1" applyFill="1" applyBorder="1" applyAlignment="1" applyProtection="1">
      <alignment horizontal="left" vertical="center"/>
      <protection hidden="1"/>
    </xf>
    <xf numFmtId="164" fontId="93" fillId="132" borderId="16" xfId="0" applyNumberFormat="1" applyFont="1" applyFill="1" applyBorder="1" applyAlignment="1" applyProtection="1">
      <alignment horizontal="center" vertical="center"/>
      <protection hidden="1"/>
    </xf>
    <xf numFmtId="166" fontId="7" fillId="133" borderId="16" xfId="0" applyNumberFormat="1" applyFont="1" applyFill="1" applyBorder="1" applyAlignment="1" applyProtection="1">
      <alignment horizontal="center" vertical="center"/>
      <protection hidden="1"/>
    </xf>
    <xf numFmtId="166" fontId="94" fillId="134" borderId="16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Border="1" applyAlignment="1" applyProtection="1">
      <alignment horizontal="center" vertical="center"/>
      <protection hidden="1"/>
    </xf>
    <xf numFmtId="2" fontId="94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135" borderId="17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168" fontId="95" fillId="0" borderId="0" xfId="0" applyNumberFormat="1" applyFont="1" applyAlignment="1" applyProtection="1">
      <alignment horizontal="center" vertical="center"/>
      <protection hidden="1"/>
    </xf>
    <xf numFmtId="4" fontId="95" fillId="0" borderId="0" xfId="0" applyNumberFormat="1" applyFont="1" applyAlignment="1" applyProtection="1">
      <alignment horizontal="right" vertical="center" indent="1"/>
      <protection hidden="1"/>
    </xf>
    <xf numFmtId="169" fontId="95" fillId="0" borderId="0" xfId="0" applyNumberFormat="1" applyFont="1" applyAlignment="1" applyProtection="1">
      <alignment horizontal="right" vertical="center" indent="1"/>
      <protection hidden="1"/>
    </xf>
    <xf numFmtId="0" fontId="95" fillId="0" borderId="0" xfId="0" applyFont="1" applyFill="1" applyAlignment="1" applyProtection="1">
      <alignment horizontal="center" vertical="center"/>
      <protection hidden="1"/>
    </xf>
    <xf numFmtId="168" fontId="95" fillId="0" borderId="0" xfId="0" applyNumberFormat="1" applyFont="1" applyFill="1" applyAlignment="1" applyProtection="1">
      <alignment horizontal="center" vertical="center"/>
      <protection hidden="1"/>
    </xf>
    <xf numFmtId="4" fontId="95" fillId="0" borderId="0" xfId="0" applyNumberFormat="1" applyFont="1" applyFill="1" applyAlignment="1" applyProtection="1">
      <alignment horizontal="right" vertical="center" indent="1"/>
      <protection hidden="1"/>
    </xf>
    <xf numFmtId="168" fontId="95" fillId="0" borderId="0" xfId="0" applyNumberFormat="1" applyFont="1" applyFill="1" applyAlignment="1" applyProtection="1">
      <alignment horizontal="right" vertical="center" indent="2"/>
      <protection hidden="1"/>
    </xf>
    <xf numFmtId="168" fontId="95" fillId="0" borderId="0" xfId="0" applyNumberFormat="1" applyFont="1" applyAlignment="1" applyProtection="1">
      <alignment horizontal="right" vertical="center" indent="2"/>
      <protection hidden="1"/>
    </xf>
    <xf numFmtId="1" fontId="95" fillId="0" borderId="0" xfId="0" applyNumberFormat="1" applyFont="1" applyFill="1" applyAlignment="1" applyProtection="1">
      <alignment horizontal="center" vertical="center"/>
      <protection hidden="1"/>
    </xf>
    <xf numFmtId="0" fontId="7" fillId="136" borderId="10" xfId="0" applyFont="1" applyFill="1" applyBorder="1" applyAlignment="1" applyProtection="1">
      <alignment horizontal="center" vertical="center" wrapText="1"/>
      <protection hidden="1"/>
    </xf>
    <xf numFmtId="0" fontId="7" fillId="137" borderId="11" xfId="0" applyFont="1" applyFill="1" applyBorder="1" applyAlignment="1" applyProtection="1">
      <alignment horizontal="center" vertical="center" wrapText="1"/>
      <protection hidden="1"/>
    </xf>
    <xf numFmtId="0" fontId="7" fillId="138" borderId="12" xfId="0" applyFont="1" applyFill="1" applyBorder="1" applyAlignment="1" applyProtection="1">
      <alignment horizontal="center" vertical="center" wrapText="1"/>
      <protection hidden="1"/>
    </xf>
    <xf numFmtId="1" fontId="7" fillId="139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140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141" borderId="10" xfId="0" applyNumberFormat="1" applyFont="1" applyFill="1" applyBorder="1" applyAlignment="1" applyProtection="1">
      <alignment horizontal="center" vertical="center"/>
      <protection hidden="1"/>
    </xf>
    <xf numFmtId="164" fontId="93" fillId="142" borderId="12" xfId="0" applyNumberFormat="1" applyFont="1" applyFill="1" applyBorder="1" applyAlignment="1" applyProtection="1">
      <alignment horizontal="center" vertical="center"/>
      <protection hidden="1"/>
    </xf>
    <xf numFmtId="0" fontId="7" fillId="143" borderId="16" xfId="0" applyFont="1" applyFill="1" applyBorder="1" applyAlignment="1" applyProtection="1">
      <alignment horizontal="center" vertical="center" wrapText="1"/>
      <protection hidden="1"/>
    </xf>
    <xf numFmtId="1" fontId="7" fillId="144" borderId="11" xfId="0" applyNumberFormat="1" applyFont="1" applyFill="1" applyBorder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left" vertical="center"/>
      <protection hidden="1"/>
    </xf>
    <xf numFmtId="9" fontId="97" fillId="145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46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47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48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49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50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51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52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53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54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55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56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57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58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59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60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61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62" borderId="17" xfId="0" applyNumberFormat="1" applyFont="1" applyFill="1" applyBorder="1" applyAlignment="1" applyProtection="1">
      <alignment horizontal="center" vertical="center" wrapText="1"/>
      <protection hidden="1"/>
    </xf>
    <xf numFmtId="9" fontId="97" fillId="163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64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65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66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67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68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69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70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71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72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73" borderId="10" xfId="0" applyNumberFormat="1" applyFont="1" applyFill="1" applyBorder="1" applyAlignment="1" applyProtection="1">
      <alignment horizontal="center" vertical="center" wrapText="1"/>
      <protection hidden="1"/>
    </xf>
    <xf numFmtId="9" fontId="97" fillId="174" borderId="11" xfId="0" applyNumberFormat="1" applyFont="1" applyFill="1" applyBorder="1" applyAlignment="1" applyProtection="1">
      <alignment horizontal="center" vertical="center" wrapText="1"/>
      <protection hidden="1"/>
    </xf>
    <xf numFmtId="9" fontId="97" fillId="175" borderId="12" xfId="0" applyNumberFormat="1" applyFont="1" applyFill="1" applyBorder="1" applyAlignment="1" applyProtection="1">
      <alignment horizontal="center" vertical="center" wrapText="1"/>
      <protection hidden="1"/>
    </xf>
    <xf numFmtId="9" fontId="97" fillId="176" borderId="16" xfId="0" applyNumberFormat="1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center" vertical="center" wrapText="1"/>
      <protection hidden="1"/>
    </xf>
    <xf numFmtId="164" fontId="93" fillId="177" borderId="17" xfId="0" applyNumberFormat="1" applyFont="1" applyFill="1" applyBorder="1" applyAlignment="1" applyProtection="1">
      <alignment horizontal="center" vertical="center"/>
      <protection hidden="1"/>
    </xf>
    <xf numFmtId="9" fontId="97" fillId="178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2" fontId="8" fillId="0" borderId="18" xfId="0" applyNumberFormat="1" applyFont="1" applyBorder="1" applyAlignment="1" applyProtection="1">
      <alignment horizontal="center" vertical="center"/>
      <protection hidden="1"/>
    </xf>
    <xf numFmtId="164" fontId="93" fillId="179" borderId="12" xfId="0" applyNumberFormat="1" applyFont="1" applyFill="1" applyBorder="1" applyAlignment="1" applyProtection="1">
      <alignment horizontal="center" vertical="center"/>
      <protection hidden="1"/>
    </xf>
    <xf numFmtId="9" fontId="97" fillId="180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181" borderId="19" xfId="0" applyNumberFormat="1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left" vertical="center"/>
      <protection hidden="1"/>
    </xf>
    <xf numFmtId="1" fontId="7" fillId="182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183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184" borderId="20" xfId="0" applyNumberFormat="1" applyFont="1" applyFill="1" applyBorder="1" applyAlignment="1" applyProtection="1">
      <alignment horizontal="center" vertical="center"/>
      <protection hidden="1"/>
    </xf>
    <xf numFmtId="164" fontId="93" fillId="185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" fontId="2" fillId="186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187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188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189" borderId="11" xfId="0" applyNumberFormat="1" applyFont="1" applyFill="1" applyBorder="1" applyAlignment="1" applyProtection="1">
      <alignment horizontal="center" vertical="center" wrapText="1"/>
      <protection hidden="1"/>
    </xf>
    <xf numFmtId="9" fontId="98" fillId="190" borderId="10" xfId="0" applyNumberFormat="1" applyFont="1" applyFill="1" applyBorder="1" applyAlignment="1" applyProtection="1">
      <alignment horizontal="center" vertical="center" wrapText="1"/>
      <protection hidden="1"/>
    </xf>
    <xf numFmtId="9" fontId="98" fillId="191" borderId="11" xfId="0" applyNumberFormat="1" applyFont="1" applyFill="1" applyBorder="1" applyAlignment="1" applyProtection="1">
      <alignment horizontal="center" vertical="center" wrapText="1"/>
      <protection hidden="1"/>
    </xf>
    <xf numFmtId="9" fontId="98" fillId="192" borderId="12" xfId="0" applyNumberFormat="1" applyFont="1" applyFill="1" applyBorder="1" applyAlignment="1" applyProtection="1">
      <alignment horizontal="center" vertical="center" wrapText="1"/>
      <protection hidden="1"/>
    </xf>
    <xf numFmtId="9" fontId="98" fillId="193" borderId="10" xfId="0" applyNumberFormat="1" applyFont="1" applyFill="1" applyBorder="1" applyAlignment="1" applyProtection="1">
      <alignment horizontal="center" vertical="center" wrapText="1"/>
      <protection hidden="1"/>
    </xf>
    <xf numFmtId="9" fontId="98" fillId="194" borderId="11" xfId="0" applyNumberFormat="1" applyFont="1" applyFill="1" applyBorder="1" applyAlignment="1" applyProtection="1">
      <alignment horizontal="center" vertical="center" wrapText="1"/>
      <protection hidden="1"/>
    </xf>
    <xf numFmtId="9" fontId="98" fillId="195" borderId="12" xfId="0" applyNumberFormat="1" applyFont="1" applyFill="1" applyBorder="1" applyAlignment="1" applyProtection="1">
      <alignment horizontal="center" vertical="center" wrapText="1"/>
      <protection hidden="1"/>
    </xf>
    <xf numFmtId="9" fontId="98" fillId="196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197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198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199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20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201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202" borderId="12" xfId="0" applyNumberFormat="1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8" fillId="203" borderId="0" xfId="0" applyFont="1" applyFill="1" applyBorder="1" applyAlignment="1" applyProtection="1">
      <alignment horizontal="center" vertical="center" wrapText="1"/>
      <protection hidden="1"/>
    </xf>
    <xf numFmtId="2" fontId="8" fillId="203" borderId="0" xfId="0" applyNumberFormat="1" applyFont="1" applyFill="1" applyBorder="1" applyAlignment="1" applyProtection="1">
      <alignment horizontal="center" vertical="center"/>
      <protection hidden="1"/>
    </xf>
    <xf numFmtId="0" fontId="8" fillId="203" borderId="21" xfId="0" applyFont="1" applyFill="1" applyBorder="1" applyAlignment="1" applyProtection="1">
      <alignment horizontal="center" vertical="center" wrapText="1"/>
      <protection hidden="1"/>
    </xf>
    <xf numFmtId="2" fontId="8" fillId="203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2" fontId="10" fillId="203" borderId="21" xfId="0" applyNumberFormat="1" applyFont="1" applyFill="1" applyBorder="1" applyAlignment="1" applyProtection="1">
      <alignment horizontal="center" vertical="center"/>
      <protection hidden="1"/>
    </xf>
    <xf numFmtId="164" fontId="99" fillId="204" borderId="10" xfId="0" applyNumberFormat="1" applyFont="1" applyFill="1" applyBorder="1" applyAlignment="1" applyProtection="1">
      <alignment horizontal="center" vertical="center"/>
      <protection hidden="1"/>
    </xf>
    <xf numFmtId="164" fontId="99" fillId="205" borderId="11" xfId="0" applyNumberFormat="1" applyFont="1" applyFill="1" applyBorder="1" applyAlignment="1" applyProtection="1">
      <alignment horizontal="center" vertical="center"/>
      <protection hidden="1"/>
    </xf>
    <xf numFmtId="164" fontId="99" fillId="206" borderId="12" xfId="0" applyNumberFormat="1" applyFont="1" applyFill="1" applyBorder="1" applyAlignment="1" applyProtection="1">
      <alignment horizontal="center" vertical="center"/>
      <protection hidden="1"/>
    </xf>
    <xf numFmtId="164" fontId="99" fillId="207" borderId="10" xfId="0" applyNumberFormat="1" applyFont="1" applyFill="1" applyBorder="1" applyAlignment="1" applyProtection="1">
      <alignment horizontal="center" vertical="center"/>
      <protection hidden="1"/>
    </xf>
    <xf numFmtId="164" fontId="99" fillId="208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2" fontId="10" fillId="203" borderId="0" xfId="0" applyNumberFormat="1" applyFont="1" applyFill="1" applyBorder="1" applyAlignment="1" applyProtection="1">
      <alignment horizontal="center" vertical="center"/>
      <protection hidden="1"/>
    </xf>
    <xf numFmtId="1" fontId="7" fillId="209" borderId="22" xfId="0" applyNumberFormat="1" applyFont="1" applyFill="1" applyBorder="1" applyAlignment="1" applyProtection="1">
      <alignment horizontal="center" vertical="center" wrapText="1"/>
      <protection hidden="1"/>
    </xf>
    <xf numFmtId="164" fontId="93" fillId="210" borderId="22" xfId="0" applyNumberFormat="1" applyFont="1" applyFill="1" applyBorder="1" applyAlignment="1" applyProtection="1">
      <alignment horizontal="center" vertical="center"/>
      <protection hidden="1"/>
    </xf>
    <xf numFmtId="9" fontId="97" fillId="211" borderId="22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5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" fontId="7" fillId="212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213" borderId="10" xfId="0" applyNumberFormat="1" applyFont="1" applyFill="1" applyBorder="1" applyAlignment="1" applyProtection="1">
      <alignment horizontal="center" vertical="center"/>
      <protection hidden="1"/>
    </xf>
    <xf numFmtId="9" fontId="97" fillId="214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215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216" borderId="11" xfId="0" applyNumberFormat="1" applyFont="1" applyFill="1" applyBorder="1" applyAlignment="1" applyProtection="1">
      <alignment horizontal="center" vertical="center"/>
      <protection hidden="1"/>
    </xf>
    <xf numFmtId="9" fontId="97" fillId="217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18" borderId="12" xfId="0" applyNumberFormat="1" applyFont="1" applyFill="1" applyBorder="1" applyAlignment="1" applyProtection="1">
      <alignment horizontal="center" vertical="center" wrapText="1"/>
      <protection hidden="1"/>
    </xf>
    <xf numFmtId="164" fontId="93" fillId="219" borderId="12" xfId="0" applyNumberFormat="1" applyFont="1" applyFill="1" applyBorder="1" applyAlignment="1" applyProtection="1">
      <alignment horizontal="center" vertical="center"/>
      <protection hidden="1"/>
    </xf>
    <xf numFmtId="9" fontId="97" fillId="220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221" borderId="17" xfId="0" applyNumberFormat="1" applyFont="1" applyFill="1" applyBorder="1" applyAlignment="1" applyProtection="1">
      <alignment horizontal="center" vertical="center" wrapText="1"/>
      <protection hidden="1"/>
    </xf>
    <xf numFmtId="164" fontId="93" fillId="222" borderId="17" xfId="0" applyNumberFormat="1" applyFont="1" applyFill="1" applyBorder="1" applyAlignment="1" applyProtection="1">
      <alignment horizontal="center" vertical="center"/>
      <protection hidden="1"/>
    </xf>
    <xf numFmtId="9" fontId="97" fillId="223" borderId="17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right" vertical="center" indent="1"/>
      <protection hidden="1"/>
    </xf>
    <xf numFmtId="0" fontId="95" fillId="0" borderId="0" xfId="0" applyFont="1" applyFill="1" applyAlignment="1" applyProtection="1">
      <alignment horizontal="right" vertical="center" indent="1"/>
      <protection hidden="1"/>
    </xf>
    <xf numFmtId="2" fontId="93" fillId="20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2"/>
      <protection hidden="1"/>
    </xf>
    <xf numFmtId="0" fontId="7" fillId="0" borderId="0" xfId="0" applyFont="1" applyFill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8" fillId="203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" fontId="7" fillId="224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225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226" borderId="10" xfId="0" applyNumberFormat="1" applyFont="1" applyFill="1" applyBorder="1" applyAlignment="1" applyProtection="1">
      <alignment horizontal="center" vertical="center"/>
      <protection hidden="1"/>
    </xf>
    <xf numFmtId="9" fontId="97" fillId="227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228" borderId="11" xfId="0" applyNumberFormat="1" applyFont="1" applyFill="1" applyBorder="1" applyAlignment="1" applyProtection="1">
      <alignment horizontal="center" vertical="center"/>
      <protection hidden="1"/>
    </xf>
    <xf numFmtId="9" fontId="97" fillId="229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3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231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232" borderId="10" xfId="0" applyNumberFormat="1" applyFont="1" applyFill="1" applyBorder="1" applyAlignment="1" applyProtection="1">
      <alignment horizontal="center" vertical="center"/>
      <protection hidden="1"/>
    </xf>
    <xf numFmtId="164" fontId="99" fillId="233" borderId="10" xfId="0" applyNumberFormat="1" applyFont="1" applyFill="1" applyBorder="1" applyAlignment="1" applyProtection="1">
      <alignment horizontal="center" vertical="center"/>
      <protection hidden="1"/>
    </xf>
    <xf numFmtId="9" fontId="97" fillId="234" borderId="10" xfId="0" applyNumberFormat="1" applyFont="1" applyFill="1" applyBorder="1" applyAlignment="1" applyProtection="1">
      <alignment horizontal="center" vertical="center" wrapText="1"/>
      <protection hidden="1"/>
    </xf>
    <xf numFmtId="164" fontId="93" fillId="235" borderId="22" xfId="0" applyNumberFormat="1" applyFont="1" applyFill="1" applyBorder="1" applyAlignment="1" applyProtection="1">
      <alignment horizontal="center" vertical="center"/>
      <protection hidden="1"/>
    </xf>
    <xf numFmtId="164" fontId="99" fillId="236" borderId="11" xfId="0" applyNumberFormat="1" applyFont="1" applyFill="1" applyBorder="1" applyAlignment="1" applyProtection="1">
      <alignment horizontal="center" vertical="center"/>
      <protection hidden="1"/>
    </xf>
    <xf numFmtId="9" fontId="97" fillId="237" borderId="11" xfId="0" applyNumberFormat="1" applyFont="1" applyFill="1" applyBorder="1" applyAlignment="1" applyProtection="1">
      <alignment horizontal="center" vertical="center" wrapText="1"/>
      <protection hidden="1"/>
    </xf>
    <xf numFmtId="164" fontId="93" fillId="238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13" fillId="239" borderId="10" xfId="0" applyFont="1" applyFill="1" applyBorder="1" applyAlignment="1" applyProtection="1">
      <alignment horizontal="center" vertical="center" wrapText="1"/>
      <protection locked="0"/>
    </xf>
    <xf numFmtId="0" fontId="13" fillId="240" borderId="11" xfId="0" applyFont="1" applyFill="1" applyBorder="1" applyAlignment="1" applyProtection="1">
      <alignment horizontal="center" vertical="center" wrapText="1"/>
      <protection locked="0"/>
    </xf>
    <xf numFmtId="0" fontId="13" fillId="241" borderId="12" xfId="0" applyFont="1" applyFill="1" applyBorder="1" applyAlignment="1" applyProtection="1">
      <alignment horizontal="center" vertical="center" wrapText="1"/>
      <protection locked="0"/>
    </xf>
    <xf numFmtId="0" fontId="13" fillId="242" borderId="17" xfId="0" applyFont="1" applyFill="1" applyBorder="1" applyAlignment="1" applyProtection="1">
      <alignment horizontal="center" vertical="center" wrapText="1"/>
      <protection locked="0"/>
    </xf>
    <xf numFmtId="0" fontId="13" fillId="243" borderId="22" xfId="0" applyFont="1" applyFill="1" applyBorder="1" applyAlignment="1" applyProtection="1">
      <alignment horizontal="center" vertical="center" wrapText="1"/>
      <protection locked="0"/>
    </xf>
    <xf numFmtId="0" fontId="13" fillId="24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9" fontId="7" fillId="0" borderId="0" xfId="0" applyNumberFormat="1" applyFont="1" applyFill="1" applyAlignment="1" applyProtection="1">
      <alignment horizontal="right" vertical="center" indent="1"/>
      <protection hidden="1"/>
    </xf>
    <xf numFmtId="9" fontId="7" fillId="0" borderId="0" xfId="0" applyNumberFormat="1" applyFont="1" applyFill="1" applyAlignment="1" applyProtection="1">
      <alignment horizontal="center" vertical="center"/>
      <protection hidden="1"/>
    </xf>
    <xf numFmtId="0" fontId="100" fillId="0" borderId="0" xfId="0" applyFont="1" applyFill="1" applyAlignment="1" applyProtection="1">
      <alignment horizontal="left" vertical="center"/>
      <protection hidden="1"/>
    </xf>
    <xf numFmtId="0" fontId="101" fillId="0" borderId="0" xfId="0" applyFont="1" applyFill="1" applyAlignment="1" applyProtection="1">
      <alignment horizontal="left" vertical="center"/>
      <protection hidden="1"/>
    </xf>
    <xf numFmtId="0" fontId="93" fillId="0" borderId="0" xfId="0" applyFont="1" applyBorder="1" applyAlignment="1" applyProtection="1">
      <alignment horizontal="left" vertical="center"/>
      <protection hidden="1"/>
    </xf>
    <xf numFmtId="0" fontId="93" fillId="0" borderId="0" xfId="0" applyFont="1" applyFill="1" applyAlignment="1" applyProtection="1">
      <alignment horizontal="left" vertical="center"/>
      <protection hidden="1"/>
    </xf>
    <xf numFmtId="164" fontId="102" fillId="245" borderId="10" xfId="0" applyNumberFormat="1" applyFont="1" applyFill="1" applyBorder="1" applyAlignment="1" applyProtection="1">
      <alignment horizontal="center" vertical="center"/>
      <protection hidden="1"/>
    </xf>
    <xf numFmtId="164" fontId="102" fillId="245" borderId="11" xfId="0" applyNumberFormat="1" applyFont="1" applyFill="1" applyBorder="1" applyAlignment="1" applyProtection="1">
      <alignment horizontal="center" vertical="center"/>
      <protection hidden="1"/>
    </xf>
    <xf numFmtId="164" fontId="102" fillId="245" borderId="12" xfId="0" applyNumberFormat="1" applyFont="1" applyFill="1" applyBorder="1" applyAlignment="1" applyProtection="1">
      <alignment horizontal="center" vertical="center"/>
      <protection hidden="1"/>
    </xf>
    <xf numFmtId="164" fontId="102" fillId="246" borderId="10" xfId="0" applyNumberFormat="1" applyFont="1" applyFill="1" applyBorder="1" applyAlignment="1" applyProtection="1">
      <alignment horizontal="center" vertical="center"/>
      <protection hidden="1"/>
    </xf>
    <xf numFmtId="164" fontId="102" fillId="246" borderId="11" xfId="0" applyNumberFormat="1" applyFont="1" applyFill="1" applyBorder="1" applyAlignment="1" applyProtection="1">
      <alignment horizontal="center" vertical="center"/>
      <protection hidden="1"/>
    </xf>
    <xf numFmtId="164" fontId="102" fillId="247" borderId="17" xfId="0" applyNumberFormat="1" applyFont="1" applyFill="1" applyBorder="1" applyAlignment="1" applyProtection="1">
      <alignment horizontal="center" vertical="center"/>
      <protection hidden="1"/>
    </xf>
    <xf numFmtId="164" fontId="102" fillId="247" borderId="12" xfId="0" applyNumberFormat="1" applyFont="1" applyFill="1" applyBorder="1" applyAlignment="1" applyProtection="1">
      <alignment horizontal="center" vertical="center"/>
      <protection hidden="1"/>
    </xf>
    <xf numFmtId="164" fontId="102" fillId="248" borderId="13" xfId="0" applyNumberFormat="1" applyFont="1" applyFill="1" applyBorder="1" applyAlignment="1" applyProtection="1">
      <alignment horizontal="center" vertical="center"/>
      <protection hidden="1"/>
    </xf>
    <xf numFmtId="164" fontId="102" fillId="248" borderId="23" xfId="0" applyNumberFormat="1" applyFont="1" applyFill="1" applyBorder="1" applyAlignment="1" applyProtection="1">
      <alignment horizontal="center" vertical="center"/>
      <protection hidden="1"/>
    </xf>
    <xf numFmtId="164" fontId="102" fillId="248" borderId="24" xfId="0" applyNumberFormat="1" applyFont="1" applyFill="1" applyBorder="1" applyAlignment="1" applyProtection="1">
      <alignment horizontal="center" vertical="center"/>
      <protection hidden="1"/>
    </xf>
    <xf numFmtId="164" fontId="102" fillId="249" borderId="10" xfId="0" applyNumberFormat="1" applyFont="1" applyFill="1" applyBorder="1" applyAlignment="1" applyProtection="1">
      <alignment horizontal="center" vertical="center"/>
      <protection hidden="1"/>
    </xf>
    <xf numFmtId="164" fontId="102" fillId="249" borderId="12" xfId="0" applyNumberFormat="1" applyFont="1" applyFill="1" applyBorder="1" applyAlignment="1" applyProtection="1">
      <alignment horizontal="center" vertical="center"/>
      <protection hidden="1"/>
    </xf>
    <xf numFmtId="164" fontId="102" fillId="249" borderId="13" xfId="0" applyNumberFormat="1" applyFont="1" applyFill="1" applyBorder="1" applyAlignment="1" applyProtection="1">
      <alignment horizontal="center" vertical="center"/>
      <protection hidden="1"/>
    </xf>
    <xf numFmtId="164" fontId="102" fillId="249" borderId="25" xfId="0" applyNumberFormat="1" applyFont="1" applyFill="1" applyBorder="1" applyAlignment="1" applyProtection="1">
      <alignment horizontal="center" vertical="center"/>
      <protection hidden="1"/>
    </xf>
    <xf numFmtId="164" fontId="102" fillId="249" borderId="14" xfId="0" applyNumberFormat="1" applyFont="1" applyFill="1" applyBorder="1" applyAlignment="1" applyProtection="1">
      <alignment horizontal="center" vertical="center"/>
      <protection hidden="1"/>
    </xf>
    <xf numFmtId="164" fontId="102" fillId="249" borderId="15" xfId="0" applyNumberFormat="1" applyFont="1" applyFill="1" applyBorder="1" applyAlignment="1" applyProtection="1">
      <alignment horizontal="center" vertical="center"/>
      <protection hidden="1"/>
    </xf>
    <xf numFmtId="164" fontId="102" fillId="249" borderId="11" xfId="0" applyNumberFormat="1" applyFont="1" applyFill="1" applyBorder="1" applyAlignment="1" applyProtection="1">
      <alignment horizontal="center" vertical="center"/>
      <protection hidden="1"/>
    </xf>
    <xf numFmtId="164" fontId="102" fillId="249" borderId="17" xfId="0" applyNumberFormat="1" applyFont="1" applyFill="1" applyBorder="1" applyAlignment="1" applyProtection="1">
      <alignment horizontal="center" vertical="center"/>
      <protection hidden="1"/>
    </xf>
    <xf numFmtId="164" fontId="102" fillId="249" borderId="19" xfId="0" applyNumberFormat="1" applyFont="1" applyFill="1" applyBorder="1" applyAlignment="1" applyProtection="1">
      <alignment horizontal="center" vertical="center"/>
      <protection hidden="1"/>
    </xf>
    <xf numFmtId="0" fontId="7" fillId="250" borderId="13" xfId="0" applyFont="1" applyFill="1" applyBorder="1" applyAlignment="1" applyProtection="1">
      <alignment horizontal="left" vertical="center"/>
      <protection hidden="1"/>
    </xf>
    <xf numFmtId="0" fontId="7" fillId="251" borderId="15" xfId="0" applyFont="1" applyFill="1" applyBorder="1" applyAlignment="1" applyProtection="1">
      <alignment horizontal="left" vertical="center"/>
      <protection hidden="1"/>
    </xf>
    <xf numFmtId="0" fontId="7" fillId="252" borderId="14" xfId="0" applyFont="1" applyFill="1" applyBorder="1" applyAlignment="1" applyProtection="1">
      <alignment horizontal="left" vertical="center"/>
      <protection hidden="1"/>
    </xf>
    <xf numFmtId="0" fontId="7" fillId="253" borderId="13" xfId="0" applyFont="1" applyFill="1" applyBorder="1" applyAlignment="1" applyProtection="1">
      <alignment horizontal="left" vertical="center"/>
      <protection hidden="1"/>
    </xf>
    <xf numFmtId="0" fontId="7" fillId="254" borderId="14" xfId="0" applyFont="1" applyFill="1" applyBorder="1" applyAlignment="1" applyProtection="1">
      <alignment horizontal="left" vertical="center"/>
      <protection hidden="1"/>
    </xf>
    <xf numFmtId="0" fontId="7" fillId="255" borderId="15" xfId="0" applyFont="1" applyFill="1" applyBorder="1" applyAlignment="1" applyProtection="1">
      <alignment horizontal="left" vertical="center"/>
      <protection hidden="1"/>
    </xf>
    <xf numFmtId="0" fontId="7" fillId="256" borderId="13" xfId="0" applyFont="1" applyFill="1" applyBorder="1" applyAlignment="1" applyProtection="1">
      <alignment horizontal="left" vertical="center"/>
      <protection hidden="1"/>
    </xf>
    <xf numFmtId="0" fontId="7" fillId="257" borderId="14" xfId="0" applyFont="1" applyFill="1" applyBorder="1" applyAlignment="1" applyProtection="1">
      <alignment horizontal="left" vertical="center"/>
      <protection hidden="1"/>
    </xf>
    <xf numFmtId="0" fontId="7" fillId="258" borderId="15" xfId="0" applyFont="1" applyFill="1" applyBorder="1" applyAlignment="1" applyProtection="1">
      <alignment horizontal="left" vertical="center"/>
      <protection hidden="1"/>
    </xf>
    <xf numFmtId="0" fontId="7" fillId="259" borderId="10" xfId="0" applyFont="1" applyFill="1" applyBorder="1" applyAlignment="1" applyProtection="1">
      <alignment horizontal="center" vertical="center" wrapText="1"/>
      <protection hidden="1"/>
    </xf>
    <xf numFmtId="0" fontId="7" fillId="260" borderId="11" xfId="0" applyFont="1" applyFill="1" applyBorder="1" applyAlignment="1" applyProtection="1">
      <alignment horizontal="center" vertical="center" wrapText="1"/>
      <protection hidden="1"/>
    </xf>
    <xf numFmtId="0" fontId="7" fillId="261" borderId="12" xfId="0" applyFont="1" applyFill="1" applyBorder="1" applyAlignment="1" applyProtection="1">
      <alignment horizontal="center" vertical="center" wrapText="1"/>
      <protection hidden="1"/>
    </xf>
    <xf numFmtId="0" fontId="7" fillId="262" borderId="16" xfId="0" applyFont="1" applyFill="1" applyBorder="1" applyAlignment="1" applyProtection="1">
      <alignment horizontal="center" vertical="center" wrapText="1"/>
      <protection hidden="1"/>
    </xf>
    <xf numFmtId="0" fontId="7" fillId="263" borderId="11" xfId="0" applyFont="1" applyFill="1" applyBorder="1" applyAlignment="1" applyProtection="1">
      <alignment horizontal="center" vertical="center" wrapText="1"/>
      <protection hidden="1"/>
    </xf>
    <xf numFmtId="172" fontId="9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93" fillId="0" borderId="0" xfId="0" applyNumberFormat="1" applyFont="1" applyFill="1" applyBorder="1" applyAlignment="1" applyProtection="1">
      <alignment horizontal="center" vertical="center"/>
      <protection hidden="1"/>
    </xf>
    <xf numFmtId="167" fontId="93" fillId="0" borderId="0" xfId="0" applyNumberFormat="1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right" vertical="center" indent="1"/>
      <protection hidden="1"/>
    </xf>
    <xf numFmtId="0" fontId="94" fillId="0" borderId="0" xfId="0" applyFont="1" applyFill="1" applyBorder="1" applyAlignment="1" applyProtection="1">
      <alignment horizontal="right" vertical="center" indent="1"/>
      <protection hidden="1"/>
    </xf>
    <xf numFmtId="171" fontId="16" fillId="264" borderId="26" xfId="0" applyNumberFormat="1" applyFont="1" applyFill="1" applyBorder="1" applyAlignment="1" applyProtection="1">
      <alignment horizontal="center" vertical="center" shrinkToFit="1"/>
      <protection/>
    </xf>
    <xf numFmtId="171" fontId="16" fillId="264" borderId="27" xfId="0" applyNumberFormat="1" applyFont="1" applyFill="1" applyBorder="1" applyAlignment="1" applyProtection="1">
      <alignment horizontal="center" vertical="center" shrinkToFit="1"/>
      <protection/>
    </xf>
    <xf numFmtId="170" fontId="15" fillId="265" borderId="28" xfId="0" applyNumberFormat="1" applyFont="1" applyFill="1" applyBorder="1" applyAlignment="1">
      <alignment horizontal="center" vertical="center" shrinkToFit="1"/>
    </xf>
    <xf numFmtId="0" fontId="103" fillId="265" borderId="28" xfId="0" applyFont="1" applyFill="1" applyBorder="1" applyAlignment="1">
      <alignment horizontal="center" vertical="center" shrinkToFit="1"/>
    </xf>
    <xf numFmtId="3" fontId="15" fillId="266" borderId="29" xfId="0" applyNumberFormat="1" applyFont="1" applyFill="1" applyBorder="1" applyAlignment="1">
      <alignment horizontal="center" vertical="center" shrinkToFit="1"/>
    </xf>
    <xf numFmtId="171" fontId="15" fillId="265" borderId="28" xfId="0" applyNumberFormat="1" applyFont="1" applyFill="1" applyBorder="1" applyAlignment="1">
      <alignment horizontal="center" vertical="center" shrinkToFit="1"/>
    </xf>
    <xf numFmtId="171" fontId="16" fillId="264" borderId="26" xfId="0" applyNumberFormat="1" applyFont="1" applyFill="1" applyBorder="1" applyAlignment="1">
      <alignment horizontal="center" vertical="center" shrinkToFit="1"/>
    </xf>
    <xf numFmtId="3" fontId="15" fillId="267" borderId="29" xfId="0" applyNumberFormat="1" applyFont="1" applyFill="1" applyBorder="1" applyAlignment="1">
      <alignment horizontal="center" vertical="center" shrinkToFit="1"/>
    </xf>
    <xf numFmtId="3" fontId="15" fillId="268" borderId="29" xfId="0" applyNumberFormat="1" applyFont="1" applyFill="1" applyBorder="1" applyAlignment="1">
      <alignment horizontal="center" vertical="center" shrinkToFit="1"/>
    </xf>
    <xf numFmtId="3" fontId="104" fillId="269" borderId="29" xfId="0" applyNumberFormat="1" applyFont="1" applyFill="1" applyBorder="1" applyAlignment="1">
      <alignment horizontal="center" vertical="center" shrinkToFit="1"/>
    </xf>
    <xf numFmtId="3" fontId="15" fillId="270" borderId="29" xfId="0" applyNumberFormat="1" applyFont="1" applyFill="1" applyBorder="1" applyAlignment="1">
      <alignment horizontal="center" vertical="center" shrinkToFit="1"/>
    </xf>
    <xf numFmtId="171" fontId="15" fillId="265" borderId="29" xfId="0" applyNumberFormat="1" applyFont="1" applyFill="1" applyBorder="1" applyAlignment="1">
      <alignment horizontal="center" vertical="center" shrinkToFit="1"/>
    </xf>
    <xf numFmtId="3" fontId="15" fillId="271" borderId="30" xfId="0" applyNumberFormat="1" applyFont="1" applyFill="1" applyBorder="1" applyAlignment="1">
      <alignment horizontal="center" vertical="center" shrinkToFit="1"/>
    </xf>
    <xf numFmtId="171" fontId="16" fillId="264" borderId="27" xfId="0" applyNumberFormat="1" applyFont="1" applyFill="1" applyBorder="1" applyAlignment="1">
      <alignment horizontal="center" vertical="center" shrinkToFit="1"/>
    </xf>
    <xf numFmtId="1" fontId="15" fillId="272" borderId="30" xfId="0" applyNumberFormat="1" applyFont="1" applyFill="1" applyBorder="1" applyAlignment="1">
      <alignment horizontal="center" vertical="center" shrinkToFit="1"/>
    </xf>
    <xf numFmtId="3" fontId="15" fillId="273" borderId="30" xfId="0" applyNumberFormat="1" applyFont="1" applyFill="1" applyBorder="1" applyAlignment="1">
      <alignment horizontal="center" vertical="center" shrinkToFit="1"/>
    </xf>
    <xf numFmtId="3" fontId="15" fillId="274" borderId="30" xfId="0" applyNumberFormat="1" applyFont="1" applyFill="1" applyBorder="1" applyAlignment="1">
      <alignment horizontal="center" vertical="center" shrinkToFit="1"/>
    </xf>
    <xf numFmtId="3" fontId="15" fillId="275" borderId="28" xfId="0" applyNumberFormat="1" applyFont="1" applyFill="1" applyBorder="1" applyAlignment="1">
      <alignment horizontal="center" vertical="center" shrinkToFit="1"/>
    </xf>
    <xf numFmtId="3" fontId="15" fillId="276" borderId="30" xfId="0" applyNumberFormat="1" applyFont="1" applyFill="1" applyBorder="1" applyAlignment="1">
      <alignment horizontal="center" vertical="center" shrinkToFit="1"/>
    </xf>
    <xf numFmtId="171" fontId="15" fillId="277" borderId="29" xfId="0" applyNumberFormat="1" applyFont="1" applyFill="1" applyBorder="1" applyAlignment="1">
      <alignment horizontal="center" vertical="center" shrinkToFit="1"/>
    </xf>
    <xf numFmtId="3" fontId="15" fillId="278" borderId="30" xfId="0" applyNumberFormat="1" applyFont="1" applyFill="1" applyBorder="1" applyAlignment="1">
      <alignment horizontal="center" vertical="center" shrinkToFit="1"/>
    </xf>
    <xf numFmtId="171" fontId="15" fillId="277" borderId="28" xfId="0" applyNumberFormat="1" applyFont="1" applyFill="1" applyBorder="1" applyAlignment="1">
      <alignment horizontal="center" vertical="center" shrinkToFit="1"/>
    </xf>
    <xf numFmtId="3" fontId="15" fillId="270" borderId="30" xfId="0" applyNumberFormat="1" applyFont="1" applyFill="1" applyBorder="1" applyAlignment="1">
      <alignment horizontal="center" vertical="center" shrinkToFit="1"/>
    </xf>
    <xf numFmtId="3" fontId="15" fillId="279" borderId="30" xfId="0" applyNumberFormat="1" applyFont="1" applyFill="1" applyBorder="1" applyAlignment="1">
      <alignment horizontal="center" vertical="center" shrinkToFit="1"/>
    </xf>
    <xf numFmtId="3" fontId="15" fillId="267" borderId="30" xfId="0" applyNumberFormat="1" applyFont="1" applyFill="1" applyBorder="1" applyAlignment="1">
      <alignment horizontal="center" vertical="center" shrinkToFit="1"/>
    </xf>
    <xf numFmtId="3" fontId="15" fillId="280" borderId="30" xfId="0" applyNumberFormat="1" applyFont="1" applyFill="1" applyBorder="1" applyAlignment="1">
      <alignment horizontal="center" vertical="center" shrinkToFit="1"/>
    </xf>
    <xf numFmtId="3" fontId="15" fillId="281" borderId="30" xfId="0" applyNumberFormat="1" applyFont="1" applyFill="1" applyBorder="1" applyAlignment="1">
      <alignment horizontal="center" vertical="center" shrinkToFit="1"/>
    </xf>
    <xf numFmtId="3" fontId="15" fillId="282" borderId="29" xfId="0" applyNumberFormat="1" applyFont="1" applyFill="1" applyBorder="1" applyAlignment="1">
      <alignment horizontal="center" vertical="center" shrinkToFit="1"/>
    </xf>
    <xf numFmtId="3" fontId="15" fillId="283" borderId="30" xfId="0" applyNumberFormat="1" applyFont="1" applyFill="1" applyBorder="1" applyAlignment="1" applyProtection="1">
      <alignment horizontal="center" vertical="center" shrinkToFit="1"/>
      <protection/>
    </xf>
    <xf numFmtId="171" fontId="15" fillId="265" borderId="29" xfId="0" applyNumberFormat="1" applyFont="1" applyFill="1" applyBorder="1" applyAlignment="1" applyProtection="1">
      <alignment horizontal="center" vertical="center" shrinkToFit="1"/>
      <protection/>
    </xf>
    <xf numFmtId="3" fontId="15" fillId="273" borderId="30" xfId="0" applyNumberFormat="1" applyFont="1" applyFill="1" applyBorder="1" applyAlignment="1" applyProtection="1">
      <alignment horizontal="center" vertical="center" shrinkToFit="1"/>
      <protection/>
    </xf>
    <xf numFmtId="171" fontId="15" fillId="265" borderId="28" xfId="0" applyNumberFormat="1" applyFont="1" applyFill="1" applyBorder="1" applyAlignment="1" applyProtection="1">
      <alignment horizontal="center" vertical="center" shrinkToFit="1"/>
      <protection/>
    </xf>
    <xf numFmtId="3" fontId="15" fillId="265" borderId="30" xfId="0" applyNumberFormat="1" applyFont="1" applyFill="1" applyBorder="1" applyAlignment="1" applyProtection="1">
      <alignment horizontal="center" vertical="center" shrinkToFit="1"/>
      <protection/>
    </xf>
    <xf numFmtId="3" fontId="15" fillId="270" borderId="30" xfId="0" applyNumberFormat="1" applyFont="1" applyFill="1" applyBorder="1" applyAlignment="1" applyProtection="1">
      <alignment horizontal="center" vertical="center" shrinkToFit="1"/>
      <protection/>
    </xf>
    <xf numFmtId="3" fontId="15" fillId="284" borderId="30" xfId="0" applyNumberFormat="1" applyFont="1" applyFill="1" applyBorder="1" applyAlignment="1" applyProtection="1">
      <alignment horizontal="center" vertical="center" shrinkToFit="1"/>
      <protection/>
    </xf>
    <xf numFmtId="171" fontId="17" fillId="264" borderId="27" xfId="0" applyNumberFormat="1" applyFont="1" applyFill="1" applyBorder="1" applyAlignment="1" applyProtection="1">
      <alignment horizontal="center" vertical="center" shrinkToFit="1"/>
      <protection/>
    </xf>
    <xf numFmtId="3" fontId="15" fillId="278" borderId="30" xfId="0" applyNumberFormat="1" applyFont="1" applyFill="1" applyBorder="1" applyAlignment="1" applyProtection="1">
      <alignment horizontal="center" vertical="center" shrinkToFit="1"/>
      <protection/>
    </xf>
    <xf numFmtId="172" fontId="16" fillId="285" borderId="29" xfId="0" applyNumberFormat="1" applyFont="1" applyFill="1" applyBorder="1" applyAlignment="1">
      <alignment horizontal="center" vertical="center" shrinkToFit="1"/>
    </xf>
    <xf numFmtId="0" fontId="10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06" fillId="0" borderId="0" xfId="0" applyFont="1" applyFill="1" applyAlignment="1" applyProtection="1">
      <alignment vertical="center"/>
      <protection hidden="1"/>
    </xf>
    <xf numFmtId="166" fontId="93" fillId="0" borderId="0" xfId="0" applyNumberFormat="1" applyFont="1" applyFill="1" applyAlignment="1" applyProtection="1">
      <alignment horizontal="center" vertical="center"/>
      <protection hidden="1"/>
    </xf>
    <xf numFmtId="9" fontId="93" fillId="0" borderId="0" xfId="0" applyNumberFormat="1" applyFont="1" applyFill="1" applyAlignment="1" applyProtection="1">
      <alignment horizontal="right" vertical="center" indent="1"/>
      <protection hidden="1"/>
    </xf>
    <xf numFmtId="9" fontId="93" fillId="0" borderId="0" xfId="0" applyNumberFormat="1" applyFont="1" applyFill="1" applyAlignment="1" applyProtection="1">
      <alignment horizontal="center" vertical="center"/>
      <protection hidden="1"/>
    </xf>
    <xf numFmtId="0" fontId="99" fillId="0" borderId="0" xfId="0" applyFont="1" applyFill="1" applyAlignment="1" applyProtection="1">
      <alignment horizontal="left" vertical="center"/>
      <protection hidden="1"/>
    </xf>
    <xf numFmtId="171" fontId="19" fillId="286" borderId="29" xfId="0" applyNumberFormat="1" applyFont="1" applyFill="1" applyBorder="1" applyAlignment="1" applyProtection="1">
      <alignment horizontal="center" vertical="center" shrinkToFit="1"/>
      <protection/>
    </xf>
    <xf numFmtId="0" fontId="94" fillId="0" borderId="0" xfId="0" applyFont="1" applyFill="1" applyAlignment="1" applyProtection="1">
      <alignment horizontal="left" vertical="center"/>
      <protection hidden="1"/>
    </xf>
    <xf numFmtId="0" fontId="107" fillId="0" borderId="0" xfId="0" applyFont="1" applyFill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107" fillId="0" borderId="0" xfId="0" applyFont="1" applyAlignment="1" applyProtection="1">
      <alignment horizontal="left" vertical="center"/>
      <protection hidden="1"/>
    </xf>
    <xf numFmtId="3" fontId="108" fillId="283" borderId="29" xfId="0" applyNumberFormat="1" applyFont="1" applyFill="1" applyBorder="1" applyAlignment="1">
      <alignment horizontal="center" vertical="center" shrinkToFit="1"/>
    </xf>
    <xf numFmtId="171" fontId="108" fillId="265" borderId="28" xfId="0" applyNumberFormat="1" applyFont="1" applyFill="1" applyBorder="1" applyAlignment="1">
      <alignment horizontal="center" vertical="center" shrinkToFit="1"/>
    </xf>
    <xf numFmtId="171" fontId="109" fillId="264" borderId="26" xfId="0" applyNumberFormat="1" applyFont="1" applyFill="1" applyBorder="1" applyAlignment="1">
      <alignment horizontal="center" vertical="center" shrinkToFit="1"/>
    </xf>
    <xf numFmtId="3" fontId="108" fillId="269" borderId="29" xfId="0" applyNumberFormat="1" applyFont="1" applyFill="1" applyBorder="1" applyAlignment="1">
      <alignment horizontal="center" vertical="center" shrinkToFit="1"/>
    </xf>
    <xf numFmtId="3" fontId="108" fillId="287" borderId="29" xfId="0" applyNumberFormat="1" applyFont="1" applyFill="1" applyBorder="1" applyAlignment="1">
      <alignment horizontal="center" vertical="center" shrinkToFit="1"/>
    </xf>
    <xf numFmtId="3" fontId="108" fillId="287" borderId="28" xfId="0" applyNumberFormat="1" applyFont="1" applyFill="1" applyBorder="1" applyAlignment="1">
      <alignment horizontal="center" vertical="center" shrinkToFit="1"/>
    </xf>
    <xf numFmtId="171" fontId="109" fillId="264" borderId="31" xfId="0" applyNumberFormat="1" applyFont="1" applyFill="1" applyBorder="1" applyAlignment="1">
      <alignment horizontal="center" vertical="center" shrinkToFit="1"/>
    </xf>
    <xf numFmtId="3" fontId="108" fillId="283" borderId="28" xfId="0" applyNumberFormat="1" applyFont="1" applyFill="1" applyBorder="1" applyAlignment="1">
      <alignment horizontal="center" vertical="center" shrinkToFit="1"/>
    </xf>
    <xf numFmtId="171" fontId="108" fillId="265" borderId="29" xfId="0" applyNumberFormat="1" applyFont="1" applyFill="1" applyBorder="1" applyAlignment="1">
      <alignment horizontal="center" vertical="center" shrinkToFit="1"/>
    </xf>
    <xf numFmtId="3" fontId="104" fillId="266" borderId="29" xfId="0" applyNumberFormat="1" applyFont="1" applyFill="1" applyBorder="1" applyAlignment="1">
      <alignment horizontal="center" vertical="center" shrinkToFit="1"/>
    </xf>
    <xf numFmtId="171" fontId="104" fillId="265" borderId="28" xfId="0" applyNumberFormat="1" applyFont="1" applyFill="1" applyBorder="1" applyAlignment="1">
      <alignment horizontal="center" vertical="center" shrinkToFit="1"/>
    </xf>
    <xf numFmtId="171" fontId="103" fillId="264" borderId="26" xfId="0" applyNumberFormat="1" applyFont="1" applyFill="1" applyBorder="1" applyAlignment="1">
      <alignment horizontal="center" vertical="center" shrinkToFit="1"/>
    </xf>
    <xf numFmtId="3" fontId="104" fillId="283" borderId="29" xfId="0" applyNumberFormat="1" applyFont="1" applyFill="1" applyBorder="1" applyAlignment="1">
      <alignment horizontal="center" vertical="center" shrinkToFit="1"/>
    </xf>
    <xf numFmtId="0" fontId="7" fillId="288" borderId="13" xfId="46" applyFont="1" applyFill="1" applyBorder="1" applyAlignment="1" applyProtection="1">
      <alignment horizontal="left" vertical="center"/>
      <protection hidden="1" locked="0"/>
    </xf>
    <xf numFmtId="0" fontId="7" fillId="289" borderId="14" xfId="46" applyFont="1" applyFill="1" applyBorder="1" applyAlignment="1" applyProtection="1">
      <alignment horizontal="left" vertical="center"/>
      <protection hidden="1" locked="0"/>
    </xf>
    <xf numFmtId="0" fontId="7" fillId="290" borderId="15" xfId="46" applyFont="1" applyFill="1" applyBorder="1" applyAlignment="1" applyProtection="1">
      <alignment horizontal="left" vertical="center"/>
      <protection hidden="1" locked="0"/>
    </xf>
    <xf numFmtId="0" fontId="7" fillId="291" borderId="13" xfId="46" applyFont="1" applyFill="1" applyBorder="1" applyAlignment="1" applyProtection="1">
      <alignment horizontal="left" vertical="center"/>
      <protection hidden="1" locked="0"/>
    </xf>
    <xf numFmtId="0" fontId="7" fillId="292" borderId="14" xfId="46" applyFont="1" applyFill="1" applyBorder="1" applyAlignment="1" applyProtection="1">
      <alignment horizontal="left" vertical="center"/>
      <protection hidden="1" locked="0"/>
    </xf>
    <xf numFmtId="1" fontId="7" fillId="293" borderId="10" xfId="46" applyNumberFormat="1" applyFont="1" applyFill="1" applyBorder="1" applyAlignment="1" applyProtection="1">
      <alignment horizontal="left" vertical="center" wrapText="1"/>
      <protection hidden="1" locked="0"/>
    </xf>
    <xf numFmtId="1" fontId="7" fillId="294" borderId="20" xfId="46" applyNumberFormat="1" applyFont="1" applyFill="1" applyBorder="1" applyAlignment="1" applyProtection="1">
      <alignment horizontal="left" vertical="center" wrapText="1"/>
      <protection hidden="1" locked="0"/>
    </xf>
    <xf numFmtId="0" fontId="7" fillId="295" borderId="17" xfId="46" applyFont="1" applyFill="1" applyBorder="1" applyAlignment="1" applyProtection="1">
      <alignment horizontal="left" vertical="center"/>
      <protection hidden="1" locked="0"/>
    </xf>
    <xf numFmtId="0" fontId="7" fillId="296" borderId="11" xfId="46" applyFont="1" applyFill="1" applyBorder="1" applyAlignment="1" applyProtection="1">
      <alignment horizontal="left" vertical="center"/>
      <protection hidden="1" locked="0"/>
    </xf>
    <xf numFmtId="0" fontId="7" fillId="297" borderId="13" xfId="46" applyFont="1" applyFill="1" applyBorder="1" applyAlignment="1" applyProtection="1">
      <alignment horizontal="left" vertical="center"/>
      <protection hidden="1" locked="0"/>
    </xf>
    <xf numFmtId="0" fontId="7" fillId="298" borderId="14" xfId="46" applyFont="1" applyFill="1" applyBorder="1" applyAlignment="1" applyProtection="1">
      <alignment horizontal="left" vertical="center"/>
      <protection hidden="1" locked="0"/>
    </xf>
    <xf numFmtId="0" fontId="7" fillId="299" borderId="22" xfId="46" applyFont="1" applyFill="1" applyBorder="1" applyAlignment="1" applyProtection="1">
      <alignment horizontal="left" vertical="center"/>
      <protection hidden="1" locked="0"/>
    </xf>
    <xf numFmtId="0" fontId="7" fillId="300" borderId="12" xfId="46" applyFont="1" applyFill="1" applyBorder="1" applyAlignment="1" applyProtection="1">
      <alignment horizontal="left" vertical="center"/>
      <protection hidden="1" locked="0"/>
    </xf>
    <xf numFmtId="0" fontId="7" fillId="301" borderId="10" xfId="46" applyFont="1" applyFill="1" applyBorder="1" applyAlignment="1" applyProtection="1">
      <alignment horizontal="left" vertical="center"/>
      <protection hidden="1" locked="0"/>
    </xf>
    <xf numFmtId="0" fontId="7" fillId="302" borderId="11" xfId="46" applyFont="1" applyFill="1" applyBorder="1" applyAlignment="1" applyProtection="1">
      <alignment horizontal="left" vertical="center"/>
      <protection hidden="1" locked="0"/>
    </xf>
    <xf numFmtId="0" fontId="7" fillId="303" borderId="13" xfId="46" applyFont="1" applyFill="1" applyBorder="1" applyAlignment="1" applyProtection="1">
      <alignment horizontal="left" vertical="center"/>
      <protection hidden="1" locked="0"/>
    </xf>
    <xf numFmtId="0" fontId="7" fillId="304" borderId="14" xfId="46" applyFont="1" applyFill="1" applyBorder="1" applyAlignment="1" applyProtection="1">
      <alignment horizontal="left" vertical="center"/>
      <protection hidden="1" locked="0"/>
    </xf>
    <xf numFmtId="0" fontId="7" fillId="305" borderId="15" xfId="46" applyFont="1" applyFill="1" applyBorder="1" applyAlignment="1" applyProtection="1">
      <alignment horizontal="left" vertical="center"/>
      <protection hidden="1" locked="0"/>
    </xf>
    <xf numFmtId="0" fontId="7" fillId="306" borderId="10" xfId="46" applyFont="1" applyFill="1" applyBorder="1" applyAlignment="1" applyProtection="1">
      <alignment horizontal="left" vertical="center"/>
      <protection hidden="1" locked="0"/>
    </xf>
    <xf numFmtId="0" fontId="7" fillId="307" borderId="22" xfId="46" applyFont="1" applyFill="1" applyBorder="1" applyAlignment="1" applyProtection="1">
      <alignment horizontal="left" vertical="center"/>
      <protection hidden="1" locked="0"/>
    </xf>
    <xf numFmtId="0" fontId="7" fillId="308" borderId="15" xfId="46" applyFont="1" applyFill="1" applyBorder="1" applyAlignment="1" applyProtection="1">
      <alignment horizontal="left" vertical="center"/>
      <protection hidden="1" locked="0"/>
    </xf>
    <xf numFmtId="0" fontId="7" fillId="309" borderId="13" xfId="46" applyFont="1" applyFill="1" applyBorder="1" applyAlignment="1" applyProtection="1">
      <alignment horizontal="left" vertical="center"/>
      <protection hidden="1" locked="0"/>
    </xf>
    <xf numFmtId="0" fontId="7" fillId="310" borderId="14" xfId="46" applyFont="1" applyFill="1" applyBorder="1" applyAlignment="1" applyProtection="1">
      <alignment horizontal="left" vertical="center"/>
      <protection hidden="1" locked="0"/>
    </xf>
    <xf numFmtId="0" fontId="7" fillId="311" borderId="10" xfId="46" applyFont="1" applyFill="1" applyBorder="1" applyAlignment="1" applyProtection="1">
      <alignment horizontal="left" vertical="center"/>
      <protection hidden="1" locked="0"/>
    </xf>
    <xf numFmtId="0" fontId="7" fillId="312" borderId="11" xfId="46" applyFont="1" applyFill="1" applyBorder="1" applyAlignment="1" applyProtection="1">
      <alignment horizontal="left" vertical="center"/>
      <protection hidden="1" locked="0"/>
    </xf>
    <xf numFmtId="0" fontId="7" fillId="313" borderId="12" xfId="46" applyFont="1" applyFill="1" applyBorder="1" applyAlignment="1" applyProtection="1">
      <alignment horizontal="left" vertical="center"/>
      <protection hidden="1" locked="0"/>
    </xf>
    <xf numFmtId="0" fontId="7" fillId="314" borderId="17" xfId="46" applyFont="1" applyFill="1" applyBorder="1" applyAlignment="1" applyProtection="1">
      <alignment horizontal="left" vertical="center"/>
      <protection hidden="1" locked="0"/>
    </xf>
    <xf numFmtId="0" fontId="7" fillId="315" borderId="19" xfId="46" applyFont="1" applyFill="1" applyBorder="1" applyAlignment="1" applyProtection="1">
      <alignment horizontal="left" vertical="center"/>
      <protection hidden="1" locked="0"/>
    </xf>
    <xf numFmtId="0" fontId="110" fillId="0" borderId="0" xfId="0" applyFont="1" applyAlignment="1" applyProtection="1">
      <alignment horizontal="left" vertical="center"/>
      <protection hidden="1"/>
    </xf>
    <xf numFmtId="0" fontId="111" fillId="0" borderId="0" xfId="0" applyFont="1" applyFill="1" applyAlignment="1" applyProtection="1">
      <alignment horizontal="left" vertical="center"/>
      <protection hidden="1"/>
    </xf>
    <xf numFmtId="0" fontId="110" fillId="0" borderId="0" xfId="0" applyFont="1" applyFill="1" applyAlignment="1" applyProtection="1">
      <alignment horizontal="left" vertical="center"/>
      <protection hidden="1"/>
    </xf>
    <xf numFmtId="164" fontId="111" fillId="0" borderId="0" xfId="0" applyNumberFormat="1" applyFont="1" applyFill="1" applyBorder="1" applyAlignment="1" applyProtection="1">
      <alignment horizontal="center" vertical="center"/>
      <protection hidden="1"/>
    </xf>
    <xf numFmtId="164" fontId="1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1" fillId="0" borderId="0" xfId="0" applyFont="1" applyAlignment="1" applyProtection="1">
      <alignment horizontal="left" vertical="center"/>
      <protection hidden="1"/>
    </xf>
    <xf numFmtId="171" fontId="112" fillId="265" borderId="28" xfId="0" applyNumberFormat="1" applyFont="1" applyFill="1" applyBorder="1" applyAlignment="1">
      <alignment horizontal="center" vertical="center" shrinkToFit="1"/>
    </xf>
    <xf numFmtId="0" fontId="110" fillId="0" borderId="0" xfId="0" applyFont="1" applyFill="1" applyBorder="1" applyAlignment="1" applyProtection="1">
      <alignment horizontal="left" vertical="center"/>
      <protection hidden="1"/>
    </xf>
    <xf numFmtId="0" fontId="110" fillId="0" borderId="0" xfId="0" applyFont="1" applyBorder="1" applyAlignment="1" applyProtection="1">
      <alignment horizontal="left" vertical="center"/>
      <protection hidden="1"/>
    </xf>
    <xf numFmtId="0" fontId="10" fillId="203" borderId="32" xfId="0" applyFont="1" applyFill="1" applyBorder="1" applyAlignment="1" applyProtection="1">
      <alignment horizontal="left" vertical="center"/>
      <protection hidden="1"/>
    </xf>
    <xf numFmtId="0" fontId="10" fillId="203" borderId="21" xfId="0" applyFont="1" applyFill="1" applyBorder="1" applyAlignment="1" applyProtection="1">
      <alignment horizontal="left" vertical="center"/>
      <protection hidden="1"/>
    </xf>
    <xf numFmtId="2" fontId="8" fillId="203" borderId="32" xfId="0" applyNumberFormat="1" applyFont="1" applyFill="1" applyBorder="1" applyAlignment="1" applyProtection="1">
      <alignment horizontal="center" vertical="center"/>
      <protection hidden="1"/>
    </xf>
    <xf numFmtId="1" fontId="7" fillId="316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17" borderId="15" xfId="46" applyFont="1" applyFill="1" applyBorder="1" applyAlignment="1" applyProtection="1">
      <alignment horizontal="left" vertical="center"/>
      <protection hidden="1" locked="0"/>
    </xf>
    <xf numFmtId="164" fontId="93" fillId="318" borderId="12" xfId="0" applyNumberFormat="1" applyFont="1" applyFill="1" applyBorder="1" applyAlignment="1" applyProtection="1">
      <alignment horizontal="center" vertical="center"/>
      <protection hidden="1"/>
    </xf>
    <xf numFmtId="164" fontId="99" fillId="319" borderId="12" xfId="0" applyNumberFormat="1" applyFont="1" applyFill="1" applyBorder="1" applyAlignment="1" applyProtection="1">
      <alignment horizontal="center" vertical="center"/>
      <protection hidden="1"/>
    </xf>
    <xf numFmtId="9" fontId="97" fillId="320" borderId="12" xfId="0" applyNumberFormat="1" applyFont="1" applyFill="1" applyBorder="1" applyAlignment="1" applyProtection="1">
      <alignment horizontal="center" vertical="center" wrapText="1"/>
      <protection hidden="1"/>
    </xf>
    <xf numFmtId="164" fontId="102" fillId="246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left" vertical="center" wrapText="1"/>
      <protection hidden="1"/>
    </xf>
    <xf numFmtId="0" fontId="113" fillId="321" borderId="34" xfId="0" applyFont="1" applyFill="1" applyBorder="1" applyAlignment="1" applyProtection="1">
      <alignment horizontal="center" vertical="center"/>
      <protection hidden="1"/>
    </xf>
    <xf numFmtId="0" fontId="10" fillId="203" borderId="35" xfId="0" applyFont="1" applyFill="1" applyBorder="1" applyAlignment="1" applyProtection="1">
      <alignment horizontal="left" vertical="center"/>
      <protection hidden="1"/>
    </xf>
    <xf numFmtId="1" fontId="7" fillId="322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323" borderId="20" xfId="0" applyNumberFormat="1" applyFont="1" applyFill="1" applyBorder="1" applyAlignment="1" applyProtection="1">
      <alignment horizontal="center" vertical="center" wrapText="1"/>
      <protection hidden="1"/>
    </xf>
    <xf numFmtId="1" fontId="7" fillId="324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25" borderId="12" xfId="46" applyFont="1" applyFill="1" applyBorder="1" applyAlignment="1" applyProtection="1">
      <alignment horizontal="left" vertical="center"/>
      <protection hidden="1" locked="0"/>
    </xf>
    <xf numFmtId="164" fontId="93" fillId="326" borderId="12" xfId="0" applyNumberFormat="1" applyFont="1" applyFill="1" applyBorder="1" applyAlignment="1" applyProtection="1">
      <alignment horizontal="center" vertical="center"/>
      <protection hidden="1"/>
    </xf>
    <xf numFmtId="164" fontId="99" fillId="327" borderId="12" xfId="0" applyNumberFormat="1" applyFont="1" applyFill="1" applyBorder="1" applyAlignment="1" applyProtection="1">
      <alignment horizontal="center" vertical="center"/>
      <protection hidden="1"/>
    </xf>
    <xf numFmtId="9" fontId="97" fillId="328" borderId="12" xfId="0" applyNumberFormat="1" applyFont="1" applyFill="1" applyBorder="1" applyAlignment="1" applyProtection="1">
      <alignment horizontal="center" vertical="center" wrapText="1"/>
      <protection hidden="1"/>
    </xf>
    <xf numFmtId="164" fontId="102" fillId="248" borderId="36" xfId="0" applyNumberFormat="1" applyFont="1" applyFill="1" applyBorder="1" applyAlignment="1" applyProtection="1">
      <alignment horizontal="center" vertical="center"/>
      <protection hidden="1"/>
    </xf>
    <xf numFmtId="0" fontId="10" fillId="203" borderId="37" xfId="0" applyFont="1" applyFill="1" applyBorder="1" applyAlignment="1" applyProtection="1">
      <alignment horizontal="left" vertical="center"/>
      <protection hidden="1"/>
    </xf>
    <xf numFmtId="0" fontId="10" fillId="203" borderId="0" xfId="0" applyFont="1" applyFill="1" applyBorder="1" applyAlignment="1" applyProtection="1">
      <alignment horizontal="left" vertical="center"/>
      <protection hidden="1"/>
    </xf>
    <xf numFmtId="1" fontId="7" fillId="329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30" borderId="12" xfId="46" applyFont="1" applyFill="1" applyBorder="1" applyAlignment="1" applyProtection="1">
      <alignment horizontal="left" vertical="center"/>
      <protection hidden="1" locked="0"/>
    </xf>
    <xf numFmtId="164" fontId="93" fillId="331" borderId="12" xfId="0" applyNumberFormat="1" applyFont="1" applyFill="1" applyBorder="1" applyAlignment="1" applyProtection="1">
      <alignment horizontal="center" vertical="center"/>
      <protection hidden="1"/>
    </xf>
    <xf numFmtId="9" fontId="97" fillId="332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333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34" borderId="12" xfId="46" applyFont="1" applyFill="1" applyBorder="1" applyAlignment="1" applyProtection="1">
      <alignment horizontal="left" vertical="center"/>
      <protection hidden="1" locked="0"/>
    </xf>
    <xf numFmtId="0" fontId="7" fillId="335" borderId="12" xfId="46" applyFont="1" applyFill="1" applyBorder="1" applyAlignment="1" applyProtection="1">
      <alignment horizontal="left" vertical="center"/>
      <protection hidden="1" locked="0"/>
    </xf>
    <xf numFmtId="0" fontId="7" fillId="336" borderId="22" xfId="46" applyFont="1" applyFill="1" applyBorder="1" applyAlignment="1" applyProtection="1">
      <alignment horizontal="left" vertical="center"/>
      <protection hidden="1" locked="0"/>
    </xf>
    <xf numFmtId="1" fontId="7" fillId="337" borderId="38" xfId="0" applyNumberFormat="1" applyFont="1" applyFill="1" applyBorder="1" applyAlignment="1" applyProtection="1">
      <alignment horizontal="center" vertical="center" wrapText="1"/>
      <protection hidden="1"/>
    </xf>
    <xf numFmtId="164" fontId="93" fillId="338" borderId="22" xfId="0" applyNumberFormat="1" applyFont="1" applyFill="1" applyBorder="1" applyAlignment="1" applyProtection="1">
      <alignment horizontal="center" vertical="center"/>
      <protection hidden="1"/>
    </xf>
    <xf numFmtId="9" fontId="97" fillId="339" borderId="38" xfId="0" applyNumberFormat="1" applyFont="1" applyFill="1" applyBorder="1" applyAlignment="1" applyProtection="1">
      <alignment horizontal="center" vertical="center" wrapText="1"/>
      <protection hidden="1"/>
    </xf>
    <xf numFmtId="164" fontId="102" fillId="249" borderId="22" xfId="0" applyNumberFormat="1" applyFont="1" applyFill="1" applyBorder="1" applyAlignment="1" applyProtection="1">
      <alignment horizontal="center" vertical="center"/>
      <protection hidden="1"/>
    </xf>
    <xf numFmtId="1" fontId="7" fillId="340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341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1" fontId="7" fillId="342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343" borderId="12" xfId="46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164" fontId="111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14" fillId="344" borderId="41" xfId="0" applyFont="1" applyFill="1" applyBorder="1" applyAlignment="1" applyProtection="1">
      <alignment horizontal="center" vertical="center" wrapText="1"/>
      <protection hidden="1"/>
    </xf>
    <xf numFmtId="0" fontId="115" fillId="345" borderId="42" xfId="0" applyFont="1" applyFill="1" applyBorder="1" applyAlignment="1" applyProtection="1">
      <alignment horizontal="center" vertical="center" wrapText="1"/>
      <protection hidden="1"/>
    </xf>
    <xf numFmtId="0" fontId="116" fillId="346" borderId="43" xfId="0" applyFont="1" applyFill="1" applyBorder="1" applyAlignment="1" applyProtection="1">
      <alignment horizontal="center" vertical="center" wrapText="1"/>
      <protection hidden="1"/>
    </xf>
    <xf numFmtId="0" fontId="113" fillId="347" borderId="34" xfId="0" applyFont="1" applyFill="1" applyBorder="1" applyAlignment="1" applyProtection="1">
      <alignment horizontal="center" vertical="center" wrapText="1"/>
      <protection hidden="1"/>
    </xf>
    <xf numFmtId="0" fontId="117" fillId="0" borderId="0" xfId="0" applyFont="1" applyFill="1" applyAlignment="1" applyProtection="1">
      <alignment horizontal="center" vertical="center"/>
      <protection hidden="1"/>
    </xf>
    <xf numFmtId="0" fontId="113" fillId="348" borderId="44" xfId="0" applyFont="1" applyFill="1" applyBorder="1" applyAlignment="1" applyProtection="1">
      <alignment horizontal="left" vertical="center" wrapText="1"/>
      <protection hidden="1"/>
    </xf>
    <xf numFmtId="0" fontId="113" fillId="349" borderId="45" xfId="0" applyFont="1" applyFill="1" applyBorder="1" applyAlignment="1" applyProtection="1">
      <alignment horizontal="left" vertical="center" wrapText="1"/>
      <protection hidden="1"/>
    </xf>
    <xf numFmtId="0" fontId="118" fillId="203" borderId="21" xfId="0" applyFont="1" applyFill="1" applyBorder="1" applyAlignment="1" applyProtection="1">
      <alignment horizontal="left" vertical="center" wrapText="1"/>
      <protection hidden="1"/>
    </xf>
    <xf numFmtId="0" fontId="118" fillId="203" borderId="37" xfId="0" applyFont="1" applyFill="1" applyBorder="1" applyAlignment="1" applyProtection="1">
      <alignment horizontal="left" vertical="center" wrapText="1"/>
      <protection hidden="1"/>
    </xf>
    <xf numFmtId="0" fontId="119" fillId="350" borderId="46" xfId="0" applyFont="1" applyFill="1" applyBorder="1" applyAlignment="1" applyProtection="1">
      <alignment horizontal="left" vertical="center" wrapText="1"/>
      <protection hidden="1"/>
    </xf>
    <xf numFmtId="0" fontId="119" fillId="351" borderId="47" xfId="0" applyFont="1" applyFill="1" applyBorder="1" applyAlignment="1" applyProtection="1">
      <alignment horizontal="left" vertical="center" wrapText="1"/>
      <protection hidden="1"/>
    </xf>
    <xf numFmtId="0" fontId="116" fillId="352" borderId="48" xfId="0" applyFont="1" applyFill="1" applyBorder="1" applyAlignment="1" applyProtection="1">
      <alignment horizontal="left" vertical="center" wrapText="1"/>
      <protection hidden="1"/>
    </xf>
    <xf numFmtId="0" fontId="116" fillId="353" borderId="49" xfId="0" applyFont="1" applyFill="1" applyBorder="1" applyAlignment="1" applyProtection="1">
      <alignment horizontal="left" vertical="center" wrapText="1"/>
      <protection hidden="1"/>
    </xf>
    <xf numFmtId="0" fontId="120" fillId="203" borderId="35" xfId="0" applyFont="1" applyFill="1" applyBorder="1" applyAlignment="1" applyProtection="1">
      <alignment horizontal="left" vertical="center" wrapText="1"/>
      <protection hidden="1"/>
    </xf>
    <xf numFmtId="0" fontId="120" fillId="203" borderId="21" xfId="0" applyFont="1" applyFill="1" applyBorder="1" applyAlignment="1" applyProtection="1">
      <alignment horizontal="left" vertical="center" wrapText="1"/>
      <protection hidden="1"/>
    </xf>
    <xf numFmtId="0" fontId="121" fillId="203" borderId="50" xfId="0" applyFont="1" applyFill="1" applyBorder="1" applyAlignment="1" applyProtection="1">
      <alignment horizontal="left" vertical="center" wrapText="1"/>
      <protection hidden="1"/>
    </xf>
    <xf numFmtId="0" fontId="122" fillId="203" borderId="37" xfId="0" applyFont="1" applyFill="1" applyBorder="1" applyAlignment="1" applyProtection="1">
      <alignment horizontal="left" vertical="center" wrapText="1"/>
      <protection hidden="1"/>
    </xf>
    <xf numFmtId="0" fontId="122" fillId="203" borderId="21" xfId="0" applyFont="1" applyFill="1" applyBorder="1" applyAlignment="1" applyProtection="1">
      <alignment horizontal="left" vertical="center" wrapText="1"/>
      <protection hidden="1"/>
    </xf>
    <xf numFmtId="0" fontId="20" fillId="354" borderId="51" xfId="0" applyFont="1" applyFill="1" applyBorder="1" applyAlignment="1" applyProtection="1">
      <alignment horizontal="center" vertical="center"/>
      <protection locked="0"/>
    </xf>
    <xf numFmtId="0" fontId="20" fillId="355" borderId="52" xfId="0" applyFont="1" applyFill="1" applyBorder="1" applyAlignment="1" applyProtection="1">
      <alignment horizontal="center" vertical="center"/>
      <protection locked="0"/>
    </xf>
    <xf numFmtId="0" fontId="20" fillId="356" borderId="53" xfId="0" applyFont="1" applyFill="1" applyBorder="1" applyAlignment="1" applyProtection="1">
      <alignment horizontal="center" vertical="center"/>
      <protection locked="0"/>
    </xf>
    <xf numFmtId="14" fontId="20" fillId="357" borderId="51" xfId="0" applyNumberFormat="1" applyFont="1" applyFill="1" applyBorder="1" applyAlignment="1" applyProtection="1">
      <alignment horizontal="center" vertical="center"/>
      <protection locked="0"/>
    </xf>
    <xf numFmtId="14" fontId="20" fillId="358" borderId="52" xfId="0" applyNumberFormat="1" applyFont="1" applyFill="1" applyBorder="1" applyAlignment="1" applyProtection="1">
      <alignment horizontal="center" vertical="center"/>
      <protection locked="0"/>
    </xf>
    <xf numFmtId="14" fontId="20" fillId="359" borderId="53" xfId="0" applyNumberFormat="1" applyFont="1" applyFill="1" applyBorder="1" applyAlignment="1" applyProtection="1">
      <alignment horizontal="center" vertical="center"/>
      <protection locked="0"/>
    </xf>
    <xf numFmtId="0" fontId="115" fillId="360" borderId="54" xfId="0" applyFont="1" applyFill="1" applyBorder="1" applyAlignment="1" applyProtection="1">
      <alignment horizontal="left" vertical="center" wrapText="1"/>
      <protection hidden="1"/>
    </xf>
    <xf numFmtId="0" fontId="115" fillId="361" borderId="55" xfId="0" applyFont="1" applyFill="1" applyBorder="1" applyAlignment="1" applyProtection="1">
      <alignment horizontal="left" vertical="center" wrapText="1"/>
      <protection hidden="1"/>
    </xf>
    <xf numFmtId="0" fontId="114" fillId="362" borderId="56" xfId="0" applyFont="1" applyFill="1" applyBorder="1" applyAlignment="1" applyProtection="1">
      <alignment horizontal="left" vertical="center" wrapText="1"/>
      <protection hidden="1"/>
    </xf>
    <xf numFmtId="0" fontId="114" fillId="363" borderId="57" xfId="0" applyFont="1" applyFill="1" applyBorder="1" applyAlignment="1" applyProtection="1">
      <alignment horizontal="left" vertical="center" wrapText="1"/>
      <protection hidden="1"/>
    </xf>
    <xf numFmtId="0" fontId="121" fillId="203" borderId="21" xfId="0" applyFont="1" applyFill="1" applyBorder="1" applyAlignment="1" applyProtection="1">
      <alignment horizontal="left" vertical="center" wrapText="1"/>
      <protection hidden="1"/>
    </xf>
    <xf numFmtId="164" fontId="7" fillId="364" borderId="22" xfId="0" applyNumberFormat="1" applyFont="1" applyFill="1" applyBorder="1" applyAlignment="1" applyProtection="1">
      <alignment horizontal="center" vertical="center"/>
      <protection hidden="1"/>
    </xf>
    <xf numFmtId="164" fontId="7" fillId="365" borderId="19" xfId="0" applyNumberFormat="1" applyFont="1" applyFill="1" applyBorder="1" applyAlignment="1" applyProtection="1">
      <alignment horizontal="center" vertical="center"/>
      <protection hidden="1"/>
    </xf>
    <xf numFmtId="164" fontId="7" fillId="366" borderId="12" xfId="0" applyNumberFormat="1" applyFont="1" applyFill="1" applyBorder="1" applyAlignment="1" applyProtection="1">
      <alignment horizontal="center" vertical="center"/>
      <protection hidden="1"/>
    </xf>
    <xf numFmtId="164" fontId="94" fillId="367" borderId="58" xfId="0" applyNumberFormat="1" applyFont="1" applyFill="1" applyBorder="1" applyAlignment="1" applyProtection="1">
      <alignment horizontal="center" vertical="center"/>
      <protection hidden="1"/>
    </xf>
    <xf numFmtId="164" fontId="94" fillId="368" borderId="19" xfId="0" applyNumberFormat="1" applyFont="1" applyFill="1" applyBorder="1" applyAlignment="1" applyProtection="1">
      <alignment horizontal="center" vertical="center"/>
      <protection hidden="1"/>
    </xf>
    <xf numFmtId="164" fontId="94" fillId="369" borderId="12" xfId="0" applyNumberFormat="1" applyFont="1" applyFill="1" applyBorder="1" applyAlignment="1" applyProtection="1">
      <alignment horizontal="center" vertical="center"/>
      <protection hidden="1"/>
    </xf>
    <xf numFmtId="164" fontId="94" fillId="370" borderId="12" xfId="0" applyNumberFormat="1" applyFont="1" applyFill="1" applyBorder="1" applyAlignment="1" applyProtection="1">
      <alignment horizontal="center" vertical="center"/>
      <protection hidden="1"/>
    </xf>
    <xf numFmtId="164" fontId="94" fillId="371" borderId="17" xfId="0" applyNumberFormat="1" applyFont="1" applyFill="1" applyBorder="1" applyAlignment="1" applyProtection="1">
      <alignment horizontal="center" vertical="center"/>
      <protection hidden="1"/>
    </xf>
    <xf numFmtId="164" fontId="7" fillId="372" borderId="17" xfId="0" applyNumberFormat="1" applyFont="1" applyFill="1" applyBorder="1" applyAlignment="1" applyProtection="1">
      <alignment horizontal="center" vertical="center"/>
      <protection hidden="1"/>
    </xf>
    <xf numFmtId="164" fontId="7" fillId="373" borderId="12" xfId="0" applyNumberFormat="1" applyFont="1" applyFill="1" applyBorder="1" applyAlignment="1" applyProtection="1">
      <alignment horizontal="center" vertical="center"/>
      <protection hidden="1"/>
    </xf>
    <xf numFmtId="164" fontId="7" fillId="374" borderId="10" xfId="0" applyNumberFormat="1" applyFont="1" applyFill="1" applyBorder="1" applyAlignment="1" applyProtection="1">
      <alignment horizontal="center" vertical="center"/>
      <protection hidden="1"/>
    </xf>
    <xf numFmtId="164" fontId="7" fillId="375" borderId="11" xfId="0" applyNumberFormat="1" applyFont="1" applyFill="1" applyBorder="1" applyAlignment="1" applyProtection="1">
      <alignment horizontal="center" vertical="center"/>
      <protection hidden="1"/>
    </xf>
    <xf numFmtId="164" fontId="7" fillId="376" borderId="12" xfId="0" applyNumberFormat="1" applyFont="1" applyFill="1" applyBorder="1" applyAlignment="1" applyProtection="1">
      <alignment horizontal="center" vertical="center"/>
      <protection hidden="1"/>
    </xf>
    <xf numFmtId="164" fontId="94" fillId="377" borderId="10" xfId="0" applyNumberFormat="1" applyFont="1" applyFill="1" applyBorder="1" applyAlignment="1" applyProtection="1">
      <alignment horizontal="center" vertical="center"/>
      <protection hidden="1"/>
    </xf>
    <xf numFmtId="164" fontId="94" fillId="378" borderId="11" xfId="0" applyNumberFormat="1" applyFont="1" applyFill="1" applyBorder="1" applyAlignment="1" applyProtection="1">
      <alignment horizontal="center" vertical="center"/>
      <protection hidden="1"/>
    </xf>
    <xf numFmtId="164" fontId="94" fillId="379" borderId="12" xfId="0" applyNumberFormat="1" applyFont="1" applyFill="1" applyBorder="1" applyAlignment="1" applyProtection="1">
      <alignment horizontal="center" vertical="center"/>
      <protection hidden="1"/>
    </xf>
    <xf numFmtId="164" fontId="94" fillId="380" borderId="12" xfId="0" applyNumberFormat="1" applyFont="1" applyFill="1" applyBorder="1" applyAlignment="1" applyProtection="1">
      <alignment horizontal="center" vertical="center"/>
      <protection hidden="1"/>
    </xf>
    <xf numFmtId="164" fontId="94" fillId="381" borderId="11" xfId="0" applyNumberFormat="1" applyFont="1" applyFill="1" applyBorder="1" applyAlignment="1" applyProtection="1">
      <alignment horizontal="center" vertical="center"/>
      <protection hidden="1"/>
    </xf>
    <xf numFmtId="164" fontId="94" fillId="382" borderId="10" xfId="0" applyNumberFormat="1" applyFont="1" applyFill="1" applyBorder="1" applyAlignment="1" applyProtection="1">
      <alignment horizontal="center" vertical="center"/>
      <protection hidden="1"/>
    </xf>
    <xf numFmtId="164" fontId="7" fillId="383" borderId="10" xfId="0" applyNumberFormat="1" applyFont="1" applyFill="1" applyBorder="1" applyAlignment="1" applyProtection="1">
      <alignment horizontal="center" vertical="center"/>
      <protection hidden="1"/>
    </xf>
    <xf numFmtId="164" fontId="7" fillId="384" borderId="11" xfId="0" applyNumberFormat="1" applyFont="1" applyFill="1" applyBorder="1" applyAlignment="1" applyProtection="1">
      <alignment horizontal="center" vertical="center"/>
      <protection hidden="1"/>
    </xf>
    <xf numFmtId="164" fontId="7" fillId="385" borderId="12" xfId="0" applyNumberFormat="1" applyFont="1" applyFill="1" applyBorder="1" applyAlignment="1" applyProtection="1">
      <alignment horizontal="center" vertical="center"/>
      <protection hidden="1"/>
    </xf>
    <xf numFmtId="164" fontId="94" fillId="386" borderId="17" xfId="0" applyNumberFormat="1" applyFont="1" applyFill="1" applyBorder="1" applyAlignment="1" applyProtection="1">
      <alignment horizontal="center" vertical="center"/>
      <protection hidden="1"/>
    </xf>
    <xf numFmtId="164" fontId="94" fillId="387" borderId="11" xfId="0" applyNumberFormat="1" applyFont="1" applyFill="1" applyBorder="1" applyAlignment="1" applyProtection="1">
      <alignment horizontal="center" vertical="center"/>
      <protection hidden="1"/>
    </xf>
    <xf numFmtId="164" fontId="94" fillId="388" borderId="12" xfId="0" applyNumberFormat="1" applyFont="1" applyFill="1" applyBorder="1" applyAlignment="1" applyProtection="1">
      <alignment horizontal="center" vertical="center"/>
      <protection hidden="1"/>
    </xf>
    <xf numFmtId="164" fontId="7" fillId="389" borderId="17" xfId="0" applyNumberFormat="1" applyFont="1" applyFill="1" applyBorder="1" applyAlignment="1" applyProtection="1">
      <alignment horizontal="center" vertical="center"/>
      <protection hidden="1"/>
    </xf>
    <xf numFmtId="164" fontId="7" fillId="390" borderId="11" xfId="0" applyNumberFormat="1" applyFont="1" applyFill="1" applyBorder="1" applyAlignment="1" applyProtection="1">
      <alignment horizontal="center" vertical="center"/>
      <protection hidden="1"/>
    </xf>
    <xf numFmtId="164" fontId="7" fillId="391" borderId="12" xfId="0" applyNumberFormat="1" applyFont="1" applyFill="1" applyBorder="1" applyAlignment="1" applyProtection="1">
      <alignment horizontal="center" vertical="center"/>
      <protection hidden="1"/>
    </xf>
    <xf numFmtId="164" fontId="7" fillId="392" borderId="10" xfId="0" applyNumberFormat="1" applyFont="1" applyFill="1" applyBorder="1" applyAlignment="1" applyProtection="1">
      <alignment horizontal="center" vertical="center"/>
      <protection hidden="1"/>
    </xf>
    <xf numFmtId="164" fontId="7" fillId="393" borderId="11" xfId="0" applyNumberFormat="1" applyFont="1" applyFill="1" applyBorder="1" applyAlignment="1" applyProtection="1">
      <alignment horizontal="center" vertical="center"/>
      <protection hidden="1"/>
    </xf>
    <xf numFmtId="164" fontId="7" fillId="394" borderId="12" xfId="0" applyNumberFormat="1" applyFont="1" applyFill="1" applyBorder="1" applyAlignment="1" applyProtection="1">
      <alignment horizontal="center" vertical="center"/>
      <protection hidden="1"/>
    </xf>
    <xf numFmtId="164" fontId="94" fillId="395" borderId="10" xfId="0" applyNumberFormat="1" applyFont="1" applyFill="1" applyBorder="1" applyAlignment="1" applyProtection="1">
      <alignment horizontal="center" vertical="center"/>
      <protection hidden="1"/>
    </xf>
    <xf numFmtId="164" fontId="94" fillId="396" borderId="11" xfId="0" applyNumberFormat="1" applyFont="1" applyFill="1" applyBorder="1" applyAlignment="1" applyProtection="1">
      <alignment horizontal="center" vertical="center"/>
      <protection hidden="1"/>
    </xf>
    <xf numFmtId="164" fontId="94" fillId="397" borderId="12" xfId="0" applyNumberFormat="1" applyFont="1" applyFill="1" applyBorder="1" applyAlignment="1" applyProtection="1">
      <alignment horizontal="center" vertical="center"/>
      <protection hidden="1"/>
    </xf>
    <xf numFmtId="164" fontId="94" fillId="398" borderId="10" xfId="0" applyNumberFormat="1" applyFont="1" applyFill="1" applyBorder="1" applyAlignment="1" applyProtection="1">
      <alignment horizontal="center" vertical="center"/>
      <protection hidden="1"/>
    </xf>
    <xf numFmtId="164" fontId="94" fillId="399" borderId="11" xfId="0" applyNumberFormat="1" applyFont="1" applyFill="1" applyBorder="1" applyAlignment="1" applyProtection="1">
      <alignment horizontal="center" vertical="center"/>
      <protection hidden="1"/>
    </xf>
    <xf numFmtId="164" fontId="94" fillId="400" borderId="12" xfId="0" applyNumberFormat="1" applyFont="1" applyFill="1" applyBorder="1" applyAlignment="1" applyProtection="1">
      <alignment horizontal="center" vertical="center"/>
      <protection hidden="1"/>
    </xf>
    <xf numFmtId="164" fontId="7" fillId="401" borderId="10" xfId="0" applyNumberFormat="1" applyFont="1" applyFill="1" applyBorder="1" applyAlignment="1" applyProtection="1">
      <alignment horizontal="center" vertical="center"/>
      <protection hidden="1"/>
    </xf>
    <xf numFmtId="164" fontId="7" fillId="402" borderId="11" xfId="0" applyNumberFormat="1" applyFont="1" applyFill="1" applyBorder="1" applyAlignment="1" applyProtection="1">
      <alignment horizontal="center" vertical="center"/>
      <protection hidden="1"/>
    </xf>
    <xf numFmtId="164" fontId="7" fillId="403" borderId="12" xfId="0" applyNumberFormat="1" applyFont="1" applyFill="1" applyBorder="1" applyAlignment="1" applyProtection="1">
      <alignment horizontal="center" vertical="center"/>
      <protection hidden="1"/>
    </xf>
    <xf numFmtId="164" fontId="94" fillId="404" borderId="10" xfId="0" applyNumberFormat="1" applyFont="1" applyFill="1" applyBorder="1" applyAlignment="1" applyProtection="1">
      <alignment horizontal="center" vertical="center"/>
      <protection hidden="1"/>
    </xf>
    <xf numFmtId="164" fontId="94" fillId="405" borderId="11" xfId="0" applyNumberFormat="1" applyFont="1" applyFill="1" applyBorder="1" applyAlignment="1" applyProtection="1">
      <alignment horizontal="center" vertical="center"/>
      <protection hidden="1"/>
    </xf>
    <xf numFmtId="164" fontId="94" fillId="406" borderId="22" xfId="0" applyNumberFormat="1" applyFont="1" applyFill="1" applyBorder="1" applyAlignment="1" applyProtection="1">
      <alignment horizontal="center" vertical="center"/>
      <protection hidden="1"/>
    </xf>
    <xf numFmtId="164" fontId="94" fillId="407" borderId="12" xfId="0" applyNumberFormat="1" applyFont="1" applyFill="1" applyBorder="1" applyAlignment="1" applyProtection="1">
      <alignment horizontal="center" vertical="center"/>
      <protection hidden="1"/>
    </xf>
    <xf numFmtId="164" fontId="7" fillId="408" borderId="10" xfId="0" applyNumberFormat="1" applyFont="1" applyFill="1" applyBorder="1" applyAlignment="1" applyProtection="1">
      <alignment horizontal="center" vertical="center"/>
      <protection hidden="1"/>
    </xf>
    <xf numFmtId="164" fontId="7" fillId="409" borderId="11" xfId="0" applyNumberFormat="1" applyFont="1" applyFill="1" applyBorder="1" applyAlignment="1" applyProtection="1">
      <alignment horizontal="center" vertical="center"/>
      <protection hidden="1"/>
    </xf>
    <xf numFmtId="164" fontId="7" fillId="410" borderId="22" xfId="0" applyNumberFormat="1" applyFont="1" applyFill="1" applyBorder="1" applyAlignment="1" applyProtection="1">
      <alignment horizontal="center" vertical="center"/>
      <protection hidden="1"/>
    </xf>
    <xf numFmtId="164" fontId="7" fillId="411" borderId="12" xfId="0" applyNumberFormat="1" applyFont="1" applyFill="1" applyBorder="1" applyAlignment="1" applyProtection="1">
      <alignment horizontal="center" vertical="center"/>
      <protection hidden="1"/>
    </xf>
    <xf numFmtId="164" fontId="7" fillId="412" borderId="12" xfId="0" applyNumberFormat="1" applyFont="1" applyFill="1" applyBorder="1" applyAlignment="1" applyProtection="1">
      <alignment horizontal="center" vertical="center"/>
      <protection hidden="1"/>
    </xf>
    <xf numFmtId="164" fontId="7" fillId="413" borderId="10" xfId="0" applyNumberFormat="1" applyFont="1" applyFill="1" applyBorder="1" applyAlignment="1" applyProtection="1">
      <alignment horizontal="center" vertical="center"/>
      <protection hidden="1"/>
    </xf>
    <xf numFmtId="164" fontId="94" fillId="414" borderId="10" xfId="0" applyNumberFormat="1" applyFont="1" applyFill="1" applyBorder="1" applyAlignment="1" applyProtection="1">
      <alignment horizontal="center" vertical="center"/>
      <protection hidden="1"/>
    </xf>
    <xf numFmtId="164" fontId="94" fillId="415" borderId="12" xfId="0" applyNumberFormat="1" applyFont="1" applyFill="1" applyBorder="1" applyAlignment="1" applyProtection="1">
      <alignment horizontal="center" vertical="center"/>
      <protection hidden="1"/>
    </xf>
    <xf numFmtId="164" fontId="94" fillId="416" borderId="16" xfId="0" applyNumberFormat="1" applyFont="1" applyFill="1" applyBorder="1" applyAlignment="1" applyProtection="1">
      <alignment horizontal="center" vertical="center"/>
      <protection hidden="1"/>
    </xf>
    <xf numFmtId="164" fontId="97" fillId="0" borderId="0" xfId="0" applyNumberFormat="1" applyFont="1" applyAlignment="1" applyProtection="1">
      <alignment horizontal="center" vertical="center"/>
      <protection hidden="1"/>
    </xf>
    <xf numFmtId="164" fontId="93" fillId="0" borderId="0" xfId="0" applyNumberFormat="1" applyFont="1" applyAlignment="1" applyProtection="1">
      <alignment horizontal="center" vertical="center"/>
      <protection hidden="1"/>
    </xf>
    <xf numFmtId="164" fontId="94" fillId="417" borderId="17" xfId="0" applyNumberFormat="1" applyFont="1" applyFill="1" applyBorder="1" applyAlignment="1" applyProtection="1">
      <alignment horizontal="center" vertical="center"/>
      <protection hidden="1"/>
    </xf>
    <xf numFmtId="164" fontId="94" fillId="418" borderId="11" xfId="0" applyNumberFormat="1" applyFont="1" applyFill="1" applyBorder="1" applyAlignment="1" applyProtection="1">
      <alignment horizontal="center" vertical="center"/>
      <protection hidden="1"/>
    </xf>
    <xf numFmtId="164" fontId="94" fillId="419" borderId="12" xfId="0" applyNumberFormat="1" applyFont="1" applyFill="1" applyBorder="1" applyAlignment="1" applyProtection="1">
      <alignment horizontal="center" vertical="center"/>
      <protection hidden="1"/>
    </xf>
    <xf numFmtId="164" fontId="94" fillId="420" borderId="17" xfId="0" applyNumberFormat="1" applyFont="1" applyFill="1" applyBorder="1" applyAlignment="1" applyProtection="1">
      <alignment horizontal="center" vertical="center"/>
      <protection hidden="1"/>
    </xf>
    <xf numFmtId="164" fontId="94" fillId="421" borderId="12" xfId="0" applyNumberFormat="1" applyFont="1" applyFill="1" applyBorder="1" applyAlignment="1" applyProtection="1">
      <alignment horizontal="center" vertical="center"/>
      <protection hidden="1"/>
    </xf>
    <xf numFmtId="164" fontId="94" fillId="422" borderId="10" xfId="0" applyNumberFormat="1" applyFont="1" applyFill="1" applyBorder="1" applyAlignment="1" applyProtection="1">
      <alignment horizontal="center" vertical="center"/>
      <protection hidden="1"/>
    </xf>
    <xf numFmtId="164" fontId="94" fillId="423" borderId="11" xfId="0" applyNumberFormat="1" applyFont="1" applyFill="1" applyBorder="1" applyAlignment="1" applyProtection="1">
      <alignment horizontal="center" vertical="center"/>
      <protection hidden="1"/>
    </xf>
    <xf numFmtId="164" fontId="94" fillId="424" borderId="10" xfId="0" applyNumberFormat="1" applyFont="1" applyFill="1" applyBorder="1" applyAlignment="1" applyProtection="1">
      <alignment horizontal="center" vertical="center"/>
      <protection hidden="1"/>
    </xf>
    <xf numFmtId="164" fontId="94" fillId="425" borderId="11" xfId="0" applyNumberFormat="1" applyFont="1" applyFill="1" applyBorder="1" applyAlignment="1" applyProtection="1">
      <alignment horizontal="center" vertical="center"/>
      <protection hidden="1"/>
    </xf>
    <xf numFmtId="164" fontId="7" fillId="426" borderId="10" xfId="0" applyNumberFormat="1" applyFont="1" applyFill="1" applyBorder="1" applyAlignment="1" applyProtection="1">
      <alignment horizontal="center" vertical="center"/>
      <protection hidden="1"/>
    </xf>
    <xf numFmtId="164" fontId="7" fillId="427" borderId="11" xfId="0" applyNumberFormat="1" applyFont="1" applyFill="1" applyBorder="1" applyAlignment="1" applyProtection="1">
      <alignment horizontal="center" vertical="center"/>
      <protection hidden="1"/>
    </xf>
    <xf numFmtId="164" fontId="7" fillId="428" borderId="10" xfId="0" applyNumberFormat="1" applyFont="1" applyFill="1" applyBorder="1" applyAlignment="1" applyProtection="1">
      <alignment horizontal="center" vertical="center"/>
      <protection hidden="1"/>
    </xf>
    <xf numFmtId="164" fontId="7" fillId="429" borderId="11" xfId="0" applyNumberFormat="1" applyFont="1" applyFill="1" applyBorder="1" applyAlignment="1" applyProtection="1">
      <alignment horizontal="center" vertical="center"/>
      <protection hidden="1"/>
    </xf>
    <xf numFmtId="164" fontId="7" fillId="430" borderId="17" xfId="0" applyNumberFormat="1" applyFont="1" applyFill="1" applyBorder="1" applyAlignment="1" applyProtection="1">
      <alignment horizontal="center" vertical="center"/>
      <protection hidden="1"/>
    </xf>
    <xf numFmtId="164" fontId="7" fillId="431" borderId="12" xfId="0" applyNumberFormat="1" applyFont="1" applyFill="1" applyBorder="1" applyAlignment="1" applyProtection="1">
      <alignment horizontal="center" vertical="center"/>
      <protection hidden="1"/>
    </xf>
    <xf numFmtId="164" fontId="7" fillId="432" borderId="17" xfId="0" applyNumberFormat="1" applyFont="1" applyFill="1" applyBorder="1" applyAlignment="1" applyProtection="1">
      <alignment horizontal="center" vertical="center"/>
      <protection hidden="1"/>
    </xf>
    <xf numFmtId="164" fontId="7" fillId="433" borderId="11" xfId="0" applyNumberFormat="1" applyFont="1" applyFill="1" applyBorder="1" applyAlignment="1" applyProtection="1">
      <alignment horizontal="center" vertical="center"/>
      <protection hidden="1"/>
    </xf>
    <xf numFmtId="164" fontId="7" fillId="434" borderId="12" xfId="0" applyNumberFormat="1" applyFont="1" applyFill="1" applyBorder="1" applyAlignment="1" applyProtection="1">
      <alignment horizontal="center" vertical="center"/>
      <protection hidden="1"/>
    </xf>
    <xf numFmtId="2" fontId="68" fillId="284" borderId="52" xfId="0" applyNumberFormat="1" applyFont="1" applyFill="1" applyBorder="1" applyAlignment="1" applyProtection="1">
      <alignment horizontal="center" vertical="center" wrapText="1" shrinkToFit="1"/>
      <protection hidden="1"/>
    </xf>
    <xf numFmtId="2" fontId="68" fillId="284" borderId="53" xfId="0" applyNumberFormat="1" applyFont="1" applyFill="1" applyBorder="1" applyAlignment="1" applyProtection="1">
      <alignment horizontal="center" vertical="center" wrapText="1" shrinkToFit="1"/>
      <protection hidden="1"/>
    </xf>
    <xf numFmtId="0" fontId="69" fillId="0" borderId="0" xfId="0" applyFont="1" applyFill="1" applyAlignment="1" applyProtection="1">
      <alignment horizontal="left" vertical="center"/>
      <protection hidden="1"/>
    </xf>
    <xf numFmtId="1" fontId="68" fillId="284" borderId="51" xfId="0" applyNumberFormat="1" applyFont="1" applyFill="1" applyBorder="1" applyAlignment="1" applyProtection="1">
      <alignment horizontal="center" vertical="center" wrapText="1"/>
      <protection hidden="1"/>
    </xf>
    <xf numFmtId="0" fontId="68" fillId="284" borderId="52" xfId="0" applyFont="1" applyFill="1" applyBorder="1" applyAlignment="1" applyProtection="1">
      <alignment horizontal="center" vertical="center" shrinkToFit="1"/>
      <protection hidden="1"/>
    </xf>
    <xf numFmtId="0" fontId="68" fillId="284" borderId="52" xfId="0" applyFont="1" applyFill="1" applyBorder="1" applyAlignment="1" applyProtection="1">
      <alignment horizontal="center" vertical="center" wrapText="1" shrinkToFit="1"/>
      <protection hidden="1"/>
    </xf>
    <xf numFmtId="2" fontId="123" fillId="435" borderId="52" xfId="0" applyNumberFormat="1" applyFont="1" applyFill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/>
      <protection hidden="1"/>
    </xf>
    <xf numFmtId="0" fontId="125" fillId="0" borderId="0" xfId="0" applyFont="1" applyFill="1" applyAlignment="1" applyProtection="1">
      <alignment horizontal="left" vertical="center"/>
      <protection hidden="1"/>
    </xf>
    <xf numFmtId="0" fontId="126" fillId="0" borderId="0" xfId="0" applyFont="1" applyFill="1" applyAlignment="1" applyProtection="1">
      <alignment horizontal="left" vertical="center"/>
      <protection hidden="1"/>
    </xf>
    <xf numFmtId="0" fontId="127" fillId="0" borderId="0" xfId="0" applyFont="1" applyFill="1" applyBorder="1" applyAlignment="1" applyProtection="1">
      <alignment horizontal="left" vertical="center"/>
      <protection hidden="1"/>
    </xf>
    <xf numFmtId="0" fontId="127" fillId="0" borderId="0" xfId="0" applyFont="1" applyFill="1" applyAlignment="1" applyProtection="1">
      <alignment horizontal="left" vertical="center"/>
      <protection hidden="1"/>
    </xf>
    <xf numFmtId="164" fontId="94" fillId="436" borderId="16" xfId="0" applyNumberFormat="1" applyFont="1" applyFill="1" applyBorder="1" applyAlignment="1" applyProtection="1">
      <alignment horizontal="center" vertical="center" shrinkToFit="1"/>
      <protection hidden="1"/>
    </xf>
    <xf numFmtId="164" fontId="7" fillId="437" borderId="16" xfId="0" applyNumberFormat="1" applyFont="1" applyFill="1" applyBorder="1" applyAlignment="1" applyProtection="1">
      <alignment horizontal="center" vertical="center" shrinkToFit="1"/>
      <protection hidden="1"/>
    </xf>
    <xf numFmtId="175" fontId="128" fillId="0" borderId="0" xfId="0" applyNumberFormat="1" applyFont="1" applyAlignment="1" applyProtection="1">
      <alignment horizontal="center" vertical="center"/>
      <protection hidden="1"/>
    </xf>
    <xf numFmtId="9" fontId="129" fillId="0" borderId="0" xfId="0" applyNumberFormat="1" applyFont="1" applyAlignment="1" applyProtection="1">
      <alignment horizontal="center" vertical="center"/>
      <protection hidden="1"/>
    </xf>
    <xf numFmtId="9" fontId="9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horizontal="right" vertical="center" indent="1"/>
      <protection hidden="1"/>
    </xf>
  </cellXfs>
  <cellStyles count="60">
    <cellStyle name="Normal" xfId="0"/>
    <cellStyle name="_Лист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gcd" xfId="35"/>
    <cellStyle name="Normal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 2" xfId="68"/>
    <cellStyle name="Стиль 1_Лист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6</xdr:row>
      <xdr:rowOff>0</xdr:rowOff>
    </xdr:from>
    <xdr:ext cx="0" cy="304800"/>
    <xdr:sp>
      <xdr:nvSpPr>
        <xdr:cNvPr id="1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2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3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4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5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6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7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0" cy="304800"/>
    <xdr:sp>
      <xdr:nvSpPr>
        <xdr:cNvPr id="8" name="Rectangle 1143" descr="image017"/>
        <xdr:cNvSpPr>
          <a:spLocks noChangeAspect="1"/>
        </xdr:cNvSpPr>
      </xdr:nvSpPr>
      <xdr:spPr>
        <a:xfrm>
          <a:off x="1438275" y="1200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13</xdr:col>
      <xdr:colOff>361950</xdr:colOff>
      <xdr:row>4</xdr:row>
      <xdr:rowOff>9525</xdr:rowOff>
    </xdr:from>
    <xdr:to>
      <xdr:col>19</xdr:col>
      <xdr:colOff>133350</xdr:colOff>
      <xdr:row>11</xdr:row>
      <xdr:rowOff>47625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14375"/>
          <a:ext cx="2447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95250</xdr:rowOff>
    </xdr:from>
    <xdr:to>
      <xdr:col>18</xdr:col>
      <xdr:colOff>666750</xdr:colOff>
      <xdr:row>19</xdr:row>
      <xdr:rowOff>9525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019300"/>
          <a:ext cx="2143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mbino.ru/premium.html#classic" TargetMode="External" /><Relationship Id="rId2" Type="http://schemas.openxmlformats.org/officeDocument/2006/relationships/hyperlink" Target="http://www.bambino.ru/premium.html#velour" TargetMode="External" /><Relationship Id="rId3" Type="http://schemas.openxmlformats.org/officeDocument/2006/relationships/hyperlink" Target="http://www.bambino.ru/premium.html#care" TargetMode="External" /><Relationship Id="rId4" Type="http://schemas.openxmlformats.org/officeDocument/2006/relationships/hyperlink" Target="http://www.bambino.ru/premium.html#fashion" TargetMode="External" /><Relationship Id="rId5" Type="http://schemas.openxmlformats.org/officeDocument/2006/relationships/hyperlink" Target="http://www.bambino.ru/md.html" TargetMode="External" /><Relationship Id="rId6" Type="http://schemas.openxmlformats.org/officeDocument/2006/relationships/hyperlink" Target="http://www.bambino.ru/md.html#lights" TargetMode="External" /><Relationship Id="rId7" Type="http://schemas.openxmlformats.org/officeDocument/2006/relationships/hyperlink" Target="http://www.bambino.ru/liners.html#aqua" TargetMode="External" /><Relationship Id="rId8" Type="http://schemas.openxmlformats.org/officeDocument/2006/relationships/hyperlink" Target="http://www.bambino.ru/liners.html" TargetMode="External" /><Relationship Id="rId9" Type="http://schemas.openxmlformats.org/officeDocument/2006/relationships/hyperlink" Target="http://www.bambino.ru/bambooliners.html" TargetMode="External" /><Relationship Id="rId10" Type="http://schemas.openxmlformats.org/officeDocument/2006/relationships/hyperlink" Target="http://www.bambino.ru/bambooliners.html#bambooaqua" TargetMode="External" /><Relationship Id="rId11" Type="http://schemas.openxmlformats.org/officeDocument/2006/relationships/hyperlink" Target="http://www.bambino.ru/covers.html" TargetMode="External" /><Relationship Id="rId12" Type="http://schemas.openxmlformats.org/officeDocument/2006/relationships/hyperlink" Target="http://www.bambino.ru/covers.html#ultra" TargetMode="External" /><Relationship Id="rId13" Type="http://schemas.openxmlformats.org/officeDocument/2006/relationships/hyperlink" Target="http://www.bambino.ru/covers.html#3layers" TargetMode="External" /><Relationship Id="rId14" Type="http://schemas.openxmlformats.org/officeDocument/2006/relationships/hyperlink" Target="http://www.bambino.ru/xl.html" TargetMode="External" /><Relationship Id="rId15" Type="http://schemas.openxmlformats.org/officeDocument/2006/relationships/hyperlink" Target="http://www.bambino.ru/babyswimmer.html" TargetMode="External" /><Relationship Id="rId16" Type="http://schemas.openxmlformats.org/officeDocument/2006/relationships/hyperlink" Target="http://www.bambino.ru/covers.html#ultra" TargetMode="External" /><Relationship Id="rId17" Type="http://schemas.openxmlformats.org/officeDocument/2006/relationships/hyperlink" Target="http://www.bambino.ru/babyswimmer.html" TargetMode="External" /><Relationship Id="rId18" Type="http://schemas.openxmlformats.org/officeDocument/2006/relationships/hyperlink" Target="http://www.bambino.ru/babyswimmer.html" TargetMode="External" /><Relationship Id="rId19" Type="http://schemas.openxmlformats.org/officeDocument/2006/relationships/hyperlink" Target="http://www.bambino.ru/covers.html#3layers" TargetMode="External" /><Relationship Id="rId20" Type="http://schemas.openxmlformats.org/officeDocument/2006/relationships/hyperlink" Target="http://www.bambino.ru/covers.html#sandwich" TargetMode="External" /><Relationship Id="rId21" Type="http://schemas.openxmlformats.org/officeDocument/2006/relationships/hyperlink" Target="http://www.bambino.ru/covers.html" TargetMode="External" /><Relationship Id="rId22" Type="http://schemas.openxmlformats.org/officeDocument/2006/relationships/hyperlink" Target="http://www.bambino.ru/covers.html" TargetMode="External" /><Relationship Id="rId23" Type="http://schemas.openxmlformats.org/officeDocument/2006/relationships/hyperlink" Target="http://www.bambino.ru/covers.html#sandwich" TargetMode="External" /><Relationship Id="rId24" Type="http://schemas.openxmlformats.org/officeDocument/2006/relationships/hyperlink" Target="http://www.bambino.ru/covers.html#sandwich" TargetMode="External" /><Relationship Id="rId25" Type="http://schemas.openxmlformats.org/officeDocument/2006/relationships/hyperlink" Target="http://www.bambino.ru/covers.html#velour" TargetMode="External" /><Relationship Id="rId26" Type="http://schemas.openxmlformats.org/officeDocument/2006/relationships/hyperlink" Target="http://www.bambino.ru/covers.html#velour" TargetMode="External" /><Relationship Id="rId27" Type="http://schemas.openxmlformats.org/officeDocument/2006/relationships/hyperlink" Target="http://www.bambino.ru/bamboola.html#bc" TargetMode="External" /><Relationship Id="rId28" Type="http://schemas.openxmlformats.org/officeDocument/2006/relationships/hyperlink" Target="http://www.bambino.ru/bamboola.html#bf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6"/>
  <sheetViews>
    <sheetView tabSelected="1" zoomScalePageLayoutView="0" workbookViewId="0" topLeftCell="A1">
      <pane ySplit="3" topLeftCell="A32" activePane="bottomLeft" state="frozen"/>
      <selection pane="topLeft" activeCell="C1" sqref="C1"/>
      <selection pane="bottomLeft" activeCell="F7" sqref="F7"/>
    </sheetView>
  </sheetViews>
  <sheetFormatPr defaultColWidth="9.140625" defaultRowHeight="15"/>
  <cols>
    <col min="1" max="1" width="2.7109375" style="1" customWidth="1"/>
    <col min="2" max="2" width="5.421875" style="1" customWidth="1"/>
    <col min="3" max="3" width="45.7109375" style="2" customWidth="1"/>
    <col min="4" max="4" width="4.00390625" style="181" customWidth="1"/>
    <col min="5" max="5" width="12.140625" style="181" customWidth="1"/>
    <col min="6" max="6" width="5.28125" style="3" customWidth="1"/>
    <col min="7" max="7" width="7.7109375" style="4" customWidth="1"/>
    <col min="8" max="8" width="7.7109375" style="4" hidden="1" customWidth="1"/>
    <col min="9" max="9" width="6.7109375" style="3" customWidth="1"/>
    <col min="10" max="10" width="6.7109375" style="4" customWidth="1"/>
    <col min="11" max="11" width="6.7109375" style="1" hidden="1" customWidth="1"/>
    <col min="12" max="12" width="10.7109375" style="4" customWidth="1"/>
    <col min="13" max="13" width="6.57421875" style="405" hidden="1" customWidth="1"/>
    <col min="14" max="14" width="6.57421875" style="1" customWidth="1"/>
    <col min="15" max="18" width="5.7109375" style="1" customWidth="1"/>
    <col min="19" max="19" width="10.7109375" style="1" customWidth="1"/>
    <col min="20" max="20" width="5.7109375" style="1" customWidth="1"/>
    <col min="21" max="23" width="5.7109375" style="362" customWidth="1"/>
    <col min="24" max="24" width="6.7109375" style="219" customWidth="1"/>
    <col min="25" max="26" width="9.140625" style="219" customWidth="1"/>
    <col min="27" max="27" width="10.28125" style="219" customWidth="1"/>
    <col min="28" max="28" width="5.7109375" style="219" customWidth="1"/>
    <col min="29" max="29" width="5.7109375" style="363" customWidth="1"/>
    <col min="30" max="42" width="5.7109375" style="362" customWidth="1"/>
    <col min="43" max="119" width="5.7109375" style="1" customWidth="1"/>
    <col min="120" max="120" width="7.7109375" style="1" customWidth="1"/>
    <col min="121" max="122" width="5.7109375" style="1" customWidth="1"/>
    <col min="123" max="123" width="7.28125" style="1" customWidth="1"/>
    <col min="124" max="124" width="7.7109375" style="1" customWidth="1"/>
    <col min="125" max="126" width="5.7109375" style="1" customWidth="1"/>
    <col min="127" max="16384" width="9.140625" style="1" customWidth="1"/>
  </cols>
  <sheetData>
    <row r="1" spans="2:12" ht="21.75" customHeight="1" thickBot="1">
      <c r="B1" s="473" t="s">
        <v>117</v>
      </c>
      <c r="C1" s="474"/>
      <c r="D1" s="474"/>
      <c r="E1" s="474"/>
      <c r="F1" s="474"/>
      <c r="G1" s="475"/>
      <c r="H1" s="476">
        <v>43282</v>
      </c>
      <c r="I1" s="477"/>
      <c r="J1" s="477"/>
      <c r="K1" s="477"/>
      <c r="L1" s="478"/>
    </row>
    <row r="2" ht="6" customHeight="1" thickBot="1"/>
    <row r="3" spans="2:42" s="559" customFormat="1" ht="21.75" customHeight="1" thickBot="1">
      <c r="B3" s="560" t="s">
        <v>60</v>
      </c>
      <c r="C3" s="561" t="s">
        <v>59</v>
      </c>
      <c r="D3" s="561" t="s">
        <v>78</v>
      </c>
      <c r="E3" s="561" t="s">
        <v>64</v>
      </c>
      <c r="F3" s="561" t="s">
        <v>2</v>
      </c>
      <c r="G3" s="557" t="s">
        <v>1</v>
      </c>
      <c r="H3" s="557" t="s">
        <v>21</v>
      </c>
      <c r="I3" s="562" t="s">
        <v>111</v>
      </c>
      <c r="J3" s="557" t="s">
        <v>3</v>
      </c>
      <c r="K3" s="563" t="s">
        <v>102</v>
      </c>
      <c r="L3" s="558" t="s">
        <v>20</v>
      </c>
      <c r="M3" s="564"/>
      <c r="U3" s="565"/>
      <c r="V3" s="566"/>
      <c r="W3" s="566"/>
      <c r="X3" s="567"/>
      <c r="Y3" s="568"/>
      <c r="Z3" s="568"/>
      <c r="AA3" s="568"/>
      <c r="AB3" s="568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</row>
    <row r="4" ht="6" customHeight="1" thickBot="1">
      <c r="C4" s="423"/>
    </row>
    <row r="5" spans="2:21" ht="24" customHeight="1" thickBot="1">
      <c r="B5" s="424" t="s">
        <v>121</v>
      </c>
      <c r="C5" s="464" t="s">
        <v>91</v>
      </c>
      <c r="D5" s="464"/>
      <c r="E5" s="464"/>
      <c r="F5" s="464"/>
      <c r="G5" s="464"/>
      <c r="H5" s="464"/>
      <c r="I5" s="464"/>
      <c r="J5" s="464"/>
      <c r="K5" s="464"/>
      <c r="L5" s="465"/>
      <c r="M5" s="413"/>
      <c r="N5" s="221"/>
      <c r="O5" s="221"/>
      <c r="P5" s="221"/>
      <c r="Q5" s="221"/>
      <c r="R5" s="221"/>
      <c r="S5" s="221"/>
      <c r="T5" s="221"/>
      <c r="U5" s="360"/>
    </row>
    <row r="6" spans="2:42" s="206" customFormat="1" ht="15" customHeight="1">
      <c r="B6" s="414"/>
      <c r="C6" s="471" t="s">
        <v>81</v>
      </c>
      <c r="D6" s="471"/>
      <c r="E6" s="471"/>
      <c r="F6" s="202"/>
      <c r="G6" s="203"/>
      <c r="H6" s="215"/>
      <c r="I6" s="202"/>
      <c r="J6" s="203"/>
      <c r="K6" s="242"/>
      <c r="L6" s="416"/>
      <c r="M6" s="412"/>
      <c r="U6" s="361"/>
      <c r="V6" s="360"/>
      <c r="W6" s="360"/>
      <c r="X6" s="220"/>
      <c r="Y6" s="220"/>
      <c r="Z6" s="220"/>
      <c r="AA6" s="220"/>
      <c r="AB6" s="220"/>
      <c r="AC6" s="361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</row>
    <row r="7" spans="2:42" s="6" customFormat="1" ht="10.5" customHeight="1">
      <c r="B7" s="7" t="s">
        <v>4</v>
      </c>
      <c r="C7" s="377" t="s">
        <v>128</v>
      </c>
      <c r="D7" s="7" t="s">
        <v>65</v>
      </c>
      <c r="E7" s="7">
        <v>4680004410010</v>
      </c>
      <c r="F7" s="260"/>
      <c r="G7" s="8">
        <v>180</v>
      </c>
      <c r="H7" s="208" t="str">
        <f>IF(F7=0," ",F7*G7)</f>
        <v> </v>
      </c>
      <c r="I7" s="135" t="str">
        <f>IF(F7=0," ",$R$22)</f>
        <v> </v>
      </c>
      <c r="J7" s="548" t="str">
        <f>IF(F7=0," ",ROUNDUP(PRODUCT(G7,SUM(1,-I7)),0))</f>
        <v> </v>
      </c>
      <c r="K7" s="274">
        <f>G7/0.8</f>
        <v>225</v>
      </c>
      <c r="L7" s="546" t="str">
        <f>IF(F7=0," ",PRODUCT(F7,J7))</f>
        <v> </v>
      </c>
      <c r="M7" s="408" t="str">
        <f>IF(F7=0," ",F7*K7)</f>
        <v> </v>
      </c>
      <c r="N7" s="237"/>
      <c r="U7" s="362"/>
      <c r="V7" s="362"/>
      <c r="W7" s="362"/>
      <c r="X7" s="115">
        <v>51</v>
      </c>
      <c r="Y7" s="116" t="str">
        <f>IF(F7=0," ",PRODUCT(F7/1000,X7))</f>
        <v> </v>
      </c>
      <c r="Z7" s="117">
        <v>363</v>
      </c>
      <c r="AA7" s="118" t="str">
        <f>IF(F7=0," ",PRODUCT(F7/1000000,Z7))</f>
        <v> </v>
      </c>
      <c r="AB7" s="219"/>
      <c r="AC7" s="363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</row>
    <row r="8" spans="2:42" s="6" customFormat="1" ht="10.5" customHeight="1">
      <c r="B8" s="9" t="s">
        <v>5</v>
      </c>
      <c r="C8" s="378" t="s">
        <v>129</v>
      </c>
      <c r="D8" s="9" t="s">
        <v>66</v>
      </c>
      <c r="E8" s="9">
        <v>4680004410027</v>
      </c>
      <c r="F8" s="261"/>
      <c r="G8" s="10">
        <v>180</v>
      </c>
      <c r="H8" s="209" t="str">
        <f>IF(F8=0," ",F8*G8)</f>
        <v> </v>
      </c>
      <c r="I8" s="136" t="str">
        <f>IF(F8=0," ",$R$22)</f>
        <v> </v>
      </c>
      <c r="J8" s="549" t="str">
        <f>IF(F8=0," ",ROUNDUP(PRODUCT(G8,SUM(1,-I8)),0))</f>
        <v> </v>
      </c>
      <c r="K8" s="275">
        <f>G8/0.8</f>
        <v>225</v>
      </c>
      <c r="L8" s="547" t="str">
        <f>IF(F8=0," ",PRODUCT(F8,J8))</f>
        <v> </v>
      </c>
      <c r="M8" s="408" t="str">
        <f>IF(F8=0," ",F8*K8)</f>
        <v> </v>
      </c>
      <c r="U8" s="362"/>
      <c r="V8" s="362"/>
      <c r="W8" s="362"/>
      <c r="X8" s="115">
        <v>57</v>
      </c>
      <c r="Y8" s="116" t="str">
        <f>IF(F8=0," ",PRODUCT(F8/1000,X8))</f>
        <v> </v>
      </c>
      <c r="Z8" s="117">
        <v>363</v>
      </c>
      <c r="AA8" s="118" t="str">
        <f>IF(F8=0," ",PRODUCT(F8/1000000,Z8))</f>
        <v> </v>
      </c>
      <c r="AB8" s="219"/>
      <c r="AC8" s="363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</row>
    <row r="9" spans="2:42" s="6" customFormat="1" ht="10.5" customHeight="1">
      <c r="B9" s="11" t="s">
        <v>6</v>
      </c>
      <c r="C9" s="379" t="s">
        <v>130</v>
      </c>
      <c r="D9" s="11" t="s">
        <v>67</v>
      </c>
      <c r="E9" s="11">
        <v>4680004410034</v>
      </c>
      <c r="F9" s="262"/>
      <c r="G9" s="12">
        <v>180</v>
      </c>
      <c r="H9" s="210" t="str">
        <f>IF(F9=0," ",F9*G9)</f>
        <v> </v>
      </c>
      <c r="I9" s="137" t="str">
        <f>IF(F9=0," ",$R$22)</f>
        <v> </v>
      </c>
      <c r="J9" s="486" t="str">
        <f>IF(F9=0," ",ROUNDUP(PRODUCT(G9,SUM(1,-I9)),0))</f>
        <v> </v>
      </c>
      <c r="K9" s="276">
        <f>G9/0.8</f>
        <v>225</v>
      </c>
      <c r="L9" s="489" t="str">
        <f>IF(F9=0," ",PRODUCT(F9,J9))</f>
        <v> </v>
      </c>
      <c r="M9" s="408" t="str">
        <f>IF(F9=0," ",F9*K9)</f>
        <v> </v>
      </c>
      <c r="N9" s="237"/>
      <c r="U9" s="362"/>
      <c r="V9" s="362"/>
      <c r="W9" s="362"/>
      <c r="X9" s="115">
        <v>63</v>
      </c>
      <c r="Y9" s="116" t="str">
        <f>IF(F9=0," ",PRODUCT(F9/1000,X9))</f>
        <v> </v>
      </c>
      <c r="Z9" s="117">
        <v>363</v>
      </c>
      <c r="AA9" s="118" t="str">
        <f>IF(F9=0," ",PRODUCT(F9/1000000,Z9))</f>
        <v> </v>
      </c>
      <c r="AB9" s="219"/>
      <c r="AC9" s="363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</row>
    <row r="10" spans="2:13" ht="15" customHeight="1">
      <c r="B10" s="415"/>
      <c r="C10" s="472" t="s">
        <v>82</v>
      </c>
      <c r="D10" s="472"/>
      <c r="E10" s="472"/>
      <c r="F10" s="204"/>
      <c r="G10" s="236"/>
      <c r="H10" s="207"/>
      <c r="I10" s="204"/>
      <c r="J10" s="205"/>
      <c r="K10" s="243"/>
      <c r="L10" s="205"/>
      <c r="M10" s="412"/>
    </row>
    <row r="11" spans="2:42" s="6" customFormat="1" ht="10.5" customHeight="1">
      <c r="B11" s="13" t="s">
        <v>7</v>
      </c>
      <c r="C11" s="380" t="s">
        <v>131</v>
      </c>
      <c r="D11" s="13" t="s">
        <v>68</v>
      </c>
      <c r="E11" s="13">
        <v>4680004410041</v>
      </c>
      <c r="F11" s="260"/>
      <c r="G11" s="14">
        <v>140</v>
      </c>
      <c r="H11" s="211" t="str">
        <f>IF(F11=0," ",F11*G11)</f>
        <v> </v>
      </c>
      <c r="I11" s="138" t="str">
        <f>IF(F11=0," ",$R$22)</f>
        <v> </v>
      </c>
      <c r="J11" s="550" t="str">
        <f>IF(F11=0," ",ROUNDUP(PRODUCT(G11,SUM(1,-I11)),0))</f>
        <v> </v>
      </c>
      <c r="K11" s="277">
        <f>G11/0.8</f>
        <v>175</v>
      </c>
      <c r="L11" s="544" t="str">
        <f>IF(F11=0," ",PRODUCT(F11,J11))</f>
        <v> </v>
      </c>
      <c r="M11" s="408" t="str">
        <f>IF(F11=0," ",F11*K11)</f>
        <v> </v>
      </c>
      <c r="U11" s="362"/>
      <c r="V11" s="362"/>
      <c r="W11" s="362"/>
      <c r="X11" s="115">
        <v>36</v>
      </c>
      <c r="Y11" s="116" t="str">
        <f>IF(F11=0," ",PRODUCT(F11/1000,X11))</f>
        <v> </v>
      </c>
      <c r="Z11" s="117">
        <v>363</v>
      </c>
      <c r="AA11" s="118" t="str">
        <f>IF(F11=0," ",PRODUCT(F11/1000000,Z11))</f>
        <v> </v>
      </c>
      <c r="AB11" s="219"/>
      <c r="AC11" s="363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</row>
    <row r="12" spans="2:42" s="6" customFormat="1" ht="10.5" customHeight="1">
      <c r="B12" s="15" t="s">
        <v>8</v>
      </c>
      <c r="C12" s="381" t="s">
        <v>132</v>
      </c>
      <c r="D12" s="15" t="s">
        <v>69</v>
      </c>
      <c r="E12" s="15">
        <v>4680004410058</v>
      </c>
      <c r="F12" s="261"/>
      <c r="G12" s="16">
        <v>140</v>
      </c>
      <c r="H12" s="212" t="str">
        <f>IF(F12=0," ",F12*G12)</f>
        <v> </v>
      </c>
      <c r="I12" s="139" t="str">
        <f>IF(F12=0," ",$R$22)</f>
        <v> </v>
      </c>
      <c r="J12" s="551" t="str">
        <f>IF(F12=0," ",ROUNDUP(PRODUCT(G12,SUM(1,-I12)),0))</f>
        <v> </v>
      </c>
      <c r="K12" s="278">
        <f>G12/0.8</f>
        <v>175</v>
      </c>
      <c r="L12" s="545" t="str">
        <f>IF(F12=0," ",PRODUCT(F12,J12))</f>
        <v> </v>
      </c>
      <c r="M12" s="408" t="str">
        <f>IF(F12=0," ",F12*K12)</f>
        <v> </v>
      </c>
      <c r="N12" s="5"/>
      <c r="O12" s="5"/>
      <c r="P12" s="5"/>
      <c r="Q12" s="5"/>
      <c r="R12" s="5"/>
      <c r="S12" s="5"/>
      <c r="T12" s="5"/>
      <c r="U12" s="360"/>
      <c r="V12" s="360"/>
      <c r="W12" s="360"/>
      <c r="X12" s="115">
        <v>38</v>
      </c>
      <c r="Y12" s="116" t="str">
        <f>IF(F12=0," ",PRODUCT(F12/1000,X12))</f>
        <v> </v>
      </c>
      <c r="Z12" s="117">
        <v>363</v>
      </c>
      <c r="AA12" s="118" t="str">
        <f>IF(F12=0," ",PRODUCT(F12/1000000,Z12))</f>
        <v> </v>
      </c>
      <c r="AB12" s="219"/>
      <c r="AC12" s="363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</row>
    <row r="13" spans="2:42" s="6" customFormat="1" ht="10.5" customHeight="1">
      <c r="B13" s="417" t="s">
        <v>9</v>
      </c>
      <c r="C13" s="418" t="s">
        <v>133</v>
      </c>
      <c r="D13" s="417" t="s">
        <v>70</v>
      </c>
      <c r="E13" s="417">
        <v>4680004410065</v>
      </c>
      <c r="F13" s="262"/>
      <c r="G13" s="419">
        <v>140</v>
      </c>
      <c r="H13" s="420" t="str">
        <f>IF(F13=0," ",F13*G13)</f>
        <v> </v>
      </c>
      <c r="I13" s="421" t="str">
        <f>IF(F13=0," ",$R$22)</f>
        <v> </v>
      </c>
      <c r="J13" s="493" t="str">
        <f>IF(F13=0," ",ROUNDUP(PRODUCT(G13,SUM(1,-I13)),0))</f>
        <v> </v>
      </c>
      <c r="K13" s="422">
        <f>G13/0.8</f>
        <v>175</v>
      </c>
      <c r="L13" s="490" t="str">
        <f>IF(F13=0," ",PRODUCT(F13,J13))</f>
        <v> </v>
      </c>
      <c r="M13" s="408" t="str">
        <f>IF(F13=0," ",F13*K13)</f>
        <v> </v>
      </c>
      <c r="N13" s="5"/>
      <c r="O13" s="5"/>
      <c r="P13" s="5"/>
      <c r="Q13" s="5"/>
      <c r="R13" s="5"/>
      <c r="S13" s="5"/>
      <c r="T13" s="5"/>
      <c r="U13" s="360"/>
      <c r="V13" s="360"/>
      <c r="W13" s="360"/>
      <c r="X13" s="115">
        <v>40</v>
      </c>
      <c r="Y13" s="116" t="str">
        <f>IF(F13=0," ",PRODUCT(F13/1000,X13))</f>
        <v> </v>
      </c>
      <c r="Z13" s="117">
        <v>363</v>
      </c>
      <c r="AA13" s="118" t="str">
        <f>IF(F13=0," ",PRODUCT(F13/1000000,Z13))</f>
        <v> </v>
      </c>
      <c r="AB13" s="219"/>
      <c r="AC13" s="363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</row>
    <row r="14" ht="6" customHeight="1" thickBot="1"/>
    <row r="15" spans="2:42" s="206" customFormat="1" ht="24" customHeight="1" thickBot="1">
      <c r="B15" s="455" t="s">
        <v>122</v>
      </c>
      <c r="C15" s="481" t="s">
        <v>92</v>
      </c>
      <c r="D15" s="481"/>
      <c r="E15" s="481"/>
      <c r="F15" s="481"/>
      <c r="G15" s="481"/>
      <c r="H15" s="481"/>
      <c r="I15" s="481"/>
      <c r="J15" s="481"/>
      <c r="K15" s="481"/>
      <c r="L15" s="482"/>
      <c r="M15" s="407"/>
      <c r="U15" s="360"/>
      <c r="V15" s="360"/>
      <c r="W15" s="360"/>
      <c r="X15" s="220"/>
      <c r="Y15" s="220"/>
      <c r="Z15" s="220"/>
      <c r="AA15" s="220"/>
      <c r="AB15" s="220"/>
      <c r="AC15" s="361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</row>
    <row r="16" spans="1:42" s="206" customFormat="1" ht="15" customHeight="1">
      <c r="A16" s="214"/>
      <c r="B16" s="425"/>
      <c r="C16" s="468" t="s">
        <v>98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07"/>
      <c r="U16" s="360"/>
      <c r="V16" s="360"/>
      <c r="W16" s="360"/>
      <c r="X16" s="220"/>
      <c r="Y16" s="220"/>
      <c r="Z16" s="220"/>
      <c r="AA16" s="220"/>
      <c r="AB16" s="220"/>
      <c r="AC16" s="361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</row>
    <row r="17" spans="2:42" s="5" customFormat="1" ht="10.5" customHeight="1">
      <c r="B17" s="426" t="s">
        <v>10</v>
      </c>
      <c r="C17" s="382" t="s">
        <v>145</v>
      </c>
      <c r="D17" s="177">
        <v>7</v>
      </c>
      <c r="E17" s="177">
        <v>4680004410072</v>
      </c>
      <c r="F17" s="263"/>
      <c r="G17" s="168">
        <v>340</v>
      </c>
      <c r="H17" s="180" t="str">
        <f>IF(F17=0," ",F17*G17)</f>
        <v> </v>
      </c>
      <c r="I17" s="169" t="str">
        <f>IF(F17=0," ",$R$22)</f>
        <v> </v>
      </c>
      <c r="J17" s="552" t="str">
        <f>IF(F17=0," ",ROUNDUP(PRODUCT(G17,SUM(1,-I17)),0))</f>
        <v> </v>
      </c>
      <c r="K17" s="279">
        <f>G17/0.8</f>
        <v>425</v>
      </c>
      <c r="L17" s="542" t="str">
        <f>IF(F17=0," ",PRODUCT(F17,J17))</f>
        <v> </v>
      </c>
      <c r="M17" s="408" t="str">
        <f>IF(F17=0," ",F17*K17)</f>
        <v> </v>
      </c>
      <c r="U17" s="360"/>
      <c r="V17" s="360"/>
      <c r="W17" s="360"/>
      <c r="X17" s="119">
        <v>115</v>
      </c>
      <c r="Y17" s="116" t="str">
        <f>IF(F17=0," ",PRODUCT(F17/1000,X17))</f>
        <v> </v>
      </c>
      <c r="Z17" s="121">
        <v>1600</v>
      </c>
      <c r="AA17" s="118" t="str">
        <f>IF(F17=0," ",PRODUCT(F17/1000000,Z17))</f>
        <v> </v>
      </c>
      <c r="AB17" s="220"/>
      <c r="AC17" s="361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</row>
    <row r="18" spans="2:42" s="5" customFormat="1" ht="10.5" customHeight="1">
      <c r="B18" s="427" t="s">
        <v>11</v>
      </c>
      <c r="C18" s="383" t="s">
        <v>146</v>
      </c>
      <c r="D18" s="178">
        <v>8</v>
      </c>
      <c r="E18" s="178">
        <v>4680004410089</v>
      </c>
      <c r="F18" s="262"/>
      <c r="G18" s="173">
        <v>400</v>
      </c>
      <c r="H18" s="179" t="str">
        <f>IF(F18=0," ",F18*G18)</f>
        <v> </v>
      </c>
      <c r="I18" s="174" t="str">
        <f>IF(F18=0," ",$R$22)</f>
        <v> </v>
      </c>
      <c r="J18" s="553" t="str">
        <f>IF(F18=0," ",ROUNDUP(PRODUCT(G18,SUM(1,-I18)),0))</f>
        <v> </v>
      </c>
      <c r="K18" s="280">
        <f>G18/0.8</f>
        <v>500</v>
      </c>
      <c r="L18" s="543" t="str">
        <f>IF(F18=0," ",PRODUCT(F18,J18))</f>
        <v> </v>
      </c>
      <c r="M18" s="408" t="str">
        <f>IF(F18=0," ",F18*K18)</f>
        <v> </v>
      </c>
      <c r="U18" s="360"/>
      <c r="V18" s="360"/>
      <c r="W18" s="360"/>
      <c r="X18" s="119">
        <v>115</v>
      </c>
      <c r="Y18" s="116" t="str">
        <f>IF(F18=0," ",PRODUCT(F18/1000,X18))</f>
        <v> </v>
      </c>
      <c r="Z18" s="121">
        <v>1600</v>
      </c>
      <c r="AA18" s="118" t="str">
        <f>IF(F18=0," ",PRODUCT(F18/1000000,Z18))</f>
        <v> </v>
      </c>
      <c r="AB18" s="220"/>
      <c r="AC18" s="361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</row>
    <row r="19" spans="2:12" ht="15" customHeight="1">
      <c r="B19" s="415"/>
      <c r="C19" s="469" t="s">
        <v>115</v>
      </c>
      <c r="D19" s="469"/>
      <c r="E19" s="469"/>
      <c r="F19" s="469"/>
      <c r="G19" s="469"/>
      <c r="H19" s="469"/>
      <c r="I19" s="469"/>
      <c r="J19" s="469"/>
      <c r="K19" s="469"/>
      <c r="L19" s="469"/>
    </row>
    <row r="20" spans="2:42" s="5" customFormat="1" ht="10.5" customHeight="1">
      <c r="B20" s="250" t="s">
        <v>12</v>
      </c>
      <c r="C20" s="384" t="s">
        <v>147</v>
      </c>
      <c r="D20" s="250">
        <v>41</v>
      </c>
      <c r="E20" s="250">
        <v>4680004410416</v>
      </c>
      <c r="F20" s="260"/>
      <c r="G20" s="252">
        <v>440</v>
      </c>
      <c r="H20" s="253" t="str">
        <f>IF(F20=0," ",F20*G20)</f>
        <v> </v>
      </c>
      <c r="I20" s="254" t="str">
        <f>IF(F20=0," ",$R$22)</f>
        <v> </v>
      </c>
      <c r="J20" s="554" t="str">
        <f>IF(F20=0," ",ROUNDUP(PRODUCT(G20,SUM(1,-I20)),0))</f>
        <v> </v>
      </c>
      <c r="K20" s="281">
        <f>G20/0.8</f>
        <v>550</v>
      </c>
      <c r="L20" s="539" t="str">
        <f>IF(F20=0," ",PRODUCT(F20,J20))</f>
        <v> </v>
      </c>
      <c r="M20" s="409" t="str">
        <f>IF(F20=0," ",F20*K20)</f>
        <v> </v>
      </c>
      <c r="N20" s="239"/>
      <c r="U20" s="360"/>
      <c r="V20" s="360"/>
      <c r="W20" s="360"/>
      <c r="X20" s="119">
        <v>195</v>
      </c>
      <c r="Y20" s="116" t="str">
        <f>IF(F20=0," ",PRODUCT(F20/1000,X20))</f>
        <v> </v>
      </c>
      <c r="Z20" s="121">
        <v>1800</v>
      </c>
      <c r="AA20" s="118" t="str">
        <f>IF(F20=0," ",PRODUCT(F20/1000000,Z20))</f>
        <v> </v>
      </c>
      <c r="AB20" s="220"/>
      <c r="AC20" s="361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</row>
    <row r="21" spans="2:42" s="5" customFormat="1" ht="10.5" customHeight="1">
      <c r="B21" s="251" t="s">
        <v>13</v>
      </c>
      <c r="C21" s="385" t="s">
        <v>148</v>
      </c>
      <c r="D21" s="251">
        <v>42</v>
      </c>
      <c r="E21" s="251">
        <v>4680004410423</v>
      </c>
      <c r="F21" s="261"/>
      <c r="G21" s="255">
        <v>480</v>
      </c>
      <c r="H21" s="256" t="str">
        <f>IF(F21=0," ",F21*G21)</f>
        <v> </v>
      </c>
      <c r="I21" s="257" t="str">
        <f>IF(F21=0," ",$R$22)</f>
        <v> </v>
      </c>
      <c r="J21" s="555" t="str">
        <f>IF(F21=0," ",ROUNDUP(PRODUCT(G21,SUM(1,-I21)),0))</f>
        <v> </v>
      </c>
      <c r="K21" s="282">
        <f>G21/0.8</f>
        <v>600</v>
      </c>
      <c r="L21" s="540" t="str">
        <f>IF(F21=0," ",PRODUCT(F21,J21))</f>
        <v> </v>
      </c>
      <c r="M21" s="409" t="str">
        <f>IF(F21=0," ",F21*K21)</f>
        <v> </v>
      </c>
      <c r="N21" s="240"/>
      <c r="P21" s="6"/>
      <c r="Q21" s="134"/>
      <c r="R21" s="310" t="s">
        <v>43</v>
      </c>
      <c r="S21" s="538">
        <f>H90</f>
        <v>0</v>
      </c>
      <c r="U21" s="360"/>
      <c r="V21" s="360"/>
      <c r="W21" s="360"/>
      <c r="X21" s="119">
        <v>195</v>
      </c>
      <c r="Y21" s="116" t="str">
        <f>IF(F21=0," ",PRODUCT(F21/1000,X21))</f>
        <v> </v>
      </c>
      <c r="Z21" s="121">
        <v>1800</v>
      </c>
      <c r="AA21" s="118" t="str">
        <f>IF(F21=0," ",PRODUCT(F21/1000000,Z21))</f>
        <v> </v>
      </c>
      <c r="AB21" s="220"/>
      <c r="AC21" s="361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</row>
    <row r="22" spans="2:42" s="5" customFormat="1" ht="10.5" customHeight="1">
      <c r="B22" s="251" t="s">
        <v>14</v>
      </c>
      <c r="C22" s="385" t="s">
        <v>149</v>
      </c>
      <c r="D22" s="251">
        <v>44</v>
      </c>
      <c r="E22" s="251">
        <v>4680004410447</v>
      </c>
      <c r="F22" s="261"/>
      <c r="G22" s="258">
        <v>520</v>
      </c>
      <c r="H22" s="256" t="str">
        <f>IF(F22=0," ",F22*G22)</f>
        <v> </v>
      </c>
      <c r="I22" s="257" t="str">
        <f>IF(F22=0," ",$R$22)</f>
        <v> </v>
      </c>
      <c r="J22" s="555" t="str">
        <f>IF(F22=0," ",ROUNDUP(PRODUCT(G22,SUM(1,-I22)),0))</f>
        <v> </v>
      </c>
      <c r="K22" s="283">
        <f>G22/0.8</f>
        <v>650</v>
      </c>
      <c r="L22" s="540" t="str">
        <f>IF(F22=0," ",PRODUCT(F22,J22))</f>
        <v> </v>
      </c>
      <c r="M22" s="409" t="str">
        <f>IF(F22=0," ",F22*K22)</f>
        <v> </v>
      </c>
      <c r="N22" s="238"/>
      <c r="O22" s="238"/>
      <c r="Q22" s="573" t="s">
        <v>93</v>
      </c>
      <c r="R22" s="572">
        <f>IF(S21&gt;60000.2,0.25,IF(S21&lt;10000,0,(ROUNDDOWN((S21-10000)/200000,2))))</f>
        <v>0</v>
      </c>
      <c r="S22" s="537">
        <f>SUM(S23,-S21)</f>
        <v>0</v>
      </c>
      <c r="U22" s="360"/>
      <c r="V22" s="360"/>
      <c r="W22" s="360"/>
      <c r="X22" s="119">
        <v>225</v>
      </c>
      <c r="Y22" s="116" t="str">
        <f>IF(F22=0," ",PRODUCT(F22/1000,X22))</f>
        <v> </v>
      </c>
      <c r="Z22" s="121">
        <v>1800</v>
      </c>
      <c r="AA22" s="118" t="str">
        <f>IF(F22=0," ",PRODUCT(F22/1000000,Z22))</f>
        <v> </v>
      </c>
      <c r="AB22" s="220"/>
      <c r="AC22" s="361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</row>
    <row r="23" spans="2:42" s="5" customFormat="1" ht="10.5" customHeight="1">
      <c r="B23" s="428" t="s">
        <v>15</v>
      </c>
      <c r="C23" s="429" t="s">
        <v>150</v>
      </c>
      <c r="D23" s="428">
        <v>43</v>
      </c>
      <c r="E23" s="428">
        <v>4680004410430</v>
      </c>
      <c r="F23" s="262"/>
      <c r="G23" s="430">
        <v>560</v>
      </c>
      <c r="H23" s="431" t="str">
        <f>IF(F23=0," ",F23*G23)</f>
        <v> </v>
      </c>
      <c r="I23" s="432" t="str">
        <f>IF(F23=0," ",$R$22)</f>
        <v> </v>
      </c>
      <c r="J23" s="556" t="str">
        <f>IF(F23=0," ",ROUNDUP(PRODUCT(G23,SUM(1,-I23)),0))</f>
        <v> </v>
      </c>
      <c r="K23" s="433">
        <f>G23/0.8</f>
        <v>700</v>
      </c>
      <c r="L23" s="541" t="str">
        <f>IF(F23=0," ",PRODUCT(F23,J23))</f>
        <v> </v>
      </c>
      <c r="M23" s="409" t="str">
        <f>IF(F23=0," ",F23*K23)</f>
        <v> </v>
      </c>
      <c r="N23" s="241"/>
      <c r="Q23" s="176"/>
      <c r="R23" s="311" t="s">
        <v>41</v>
      </c>
      <c r="S23" s="536">
        <f>L90</f>
        <v>0</v>
      </c>
      <c r="U23" s="360"/>
      <c r="V23" s="360"/>
      <c r="W23" s="360"/>
      <c r="X23" s="119">
        <v>200</v>
      </c>
      <c r="Y23" s="116" t="str">
        <f>IF(F23=0," ",PRODUCT(F23/1000,X23))</f>
        <v> </v>
      </c>
      <c r="Z23" s="121">
        <v>1800</v>
      </c>
      <c r="AA23" s="118" t="str">
        <f>IF(F23=0," ",PRODUCT(F23/1000000,Z23))</f>
        <v> </v>
      </c>
      <c r="AB23" s="220"/>
      <c r="AC23" s="361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</row>
    <row r="24" ht="6" customHeight="1" thickBot="1"/>
    <row r="25" spans="2:19" ht="24" customHeight="1" thickBot="1">
      <c r="B25" s="456" t="s">
        <v>123</v>
      </c>
      <c r="C25" s="479" t="s">
        <v>80</v>
      </c>
      <c r="D25" s="479"/>
      <c r="E25" s="479"/>
      <c r="F25" s="479"/>
      <c r="G25" s="479"/>
      <c r="H25" s="479"/>
      <c r="I25" s="479"/>
      <c r="J25" s="479"/>
      <c r="K25" s="479"/>
      <c r="L25" s="480"/>
      <c r="S25" s="571"/>
    </row>
    <row r="26" spans="1:42" s="206" customFormat="1" ht="15" customHeight="1">
      <c r="A26" s="214"/>
      <c r="B26" s="434"/>
      <c r="C26" s="470" t="s">
        <v>79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07"/>
      <c r="N26" s="214"/>
      <c r="O26" s="237"/>
      <c r="U26" s="360"/>
      <c r="V26" s="360"/>
      <c r="W26" s="360"/>
      <c r="X26" s="220"/>
      <c r="Y26" s="220"/>
      <c r="Z26" s="220"/>
      <c r="AA26" s="220"/>
      <c r="AB26" s="220"/>
      <c r="AC26" s="361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</row>
    <row r="27" spans="2:42" s="5" customFormat="1" ht="10.5" customHeight="1">
      <c r="B27" s="128" t="s">
        <v>16</v>
      </c>
      <c r="C27" s="293" t="s">
        <v>134</v>
      </c>
      <c r="D27" s="128">
        <v>15</v>
      </c>
      <c r="E27" s="128">
        <v>4680004410225</v>
      </c>
      <c r="F27" s="260"/>
      <c r="G27" s="130">
        <v>220</v>
      </c>
      <c r="H27" s="130" t="str">
        <f>IF(F27=0," ",F27*G27)</f>
        <v> </v>
      </c>
      <c r="I27" s="144" t="str">
        <f>IF(F27=0," ",$R$22)</f>
        <v> </v>
      </c>
      <c r="J27" s="533" t="str">
        <f>IF(F27=0," ",ROUNDUP(PRODUCT(G27,SUM(1,-I27)),0))</f>
        <v> </v>
      </c>
      <c r="K27" s="284">
        <f>G27/0.8</f>
        <v>275</v>
      </c>
      <c r="L27" s="534" t="str">
        <f>IF(F27=0," ",PRODUCT(F27,J27))</f>
        <v> </v>
      </c>
      <c r="M27" s="409" t="str">
        <f>IF(F27=0," ",F27*K27)</f>
        <v> </v>
      </c>
      <c r="U27" s="360"/>
      <c r="V27" s="360"/>
      <c r="W27" s="360"/>
      <c r="X27" s="119">
        <v>182</v>
      </c>
      <c r="Y27" s="116" t="str">
        <f>IF(F27=0," ",PRODUCT(F27/1000,X27))</f>
        <v> </v>
      </c>
      <c r="Z27" s="121">
        <v>1470</v>
      </c>
      <c r="AA27" s="118" t="str">
        <f>IF(F27=0," ",PRODUCT(F27/1000000,Z27))</f>
        <v> </v>
      </c>
      <c r="AB27" s="220"/>
      <c r="AC27" s="361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</row>
    <row r="28" spans="2:42" s="5" customFormat="1" ht="10.5" customHeight="1">
      <c r="B28" s="129" t="s">
        <v>17</v>
      </c>
      <c r="C28" s="294" t="s">
        <v>135</v>
      </c>
      <c r="D28" s="129">
        <v>16</v>
      </c>
      <c r="E28" s="129">
        <v>4680004410232</v>
      </c>
      <c r="F28" s="262"/>
      <c r="G28" s="131">
        <v>220</v>
      </c>
      <c r="H28" s="131" t="str">
        <f>IF(F28=0," ",F28*G28)</f>
        <v> </v>
      </c>
      <c r="I28" s="145" t="str">
        <f>IF(F28=0," ",$R$22)</f>
        <v> </v>
      </c>
      <c r="J28" s="532" t="str">
        <f>IF(F28=0," ",ROUNDUP(PRODUCT(G28,SUM(1,-I28)),0))</f>
        <v> </v>
      </c>
      <c r="K28" s="285">
        <f>G28/0.8</f>
        <v>275</v>
      </c>
      <c r="L28" s="535" t="str">
        <f>IF(F28=0," ",PRODUCT(F28,J28))</f>
        <v> </v>
      </c>
      <c r="M28" s="409" t="str">
        <f>IF(F28=0," ",F28*K28)</f>
        <v> </v>
      </c>
      <c r="P28" s="273"/>
      <c r="Q28" s="273"/>
      <c r="R28" s="310" t="s">
        <v>112</v>
      </c>
      <c r="S28" s="307">
        <f>F90</f>
        <v>0</v>
      </c>
      <c r="U28" s="360"/>
      <c r="V28" s="360"/>
      <c r="W28" s="360"/>
      <c r="X28" s="119">
        <v>182</v>
      </c>
      <c r="Y28" s="116" t="str">
        <f>IF(F28=0," ",PRODUCT(F28/1000,X28))</f>
        <v> </v>
      </c>
      <c r="Z28" s="121">
        <v>1470</v>
      </c>
      <c r="AA28" s="118" t="str">
        <f>IF(F28=0," ",PRODUCT(F28/1000000,Z28))</f>
        <v> </v>
      </c>
      <c r="AB28" s="220"/>
      <c r="AC28" s="361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</row>
    <row r="29" spans="1:42" s="206" customFormat="1" ht="15" customHeight="1">
      <c r="A29" s="214"/>
      <c r="B29" s="435"/>
      <c r="C29" s="483" t="s">
        <v>126</v>
      </c>
      <c r="D29" s="483"/>
      <c r="E29" s="483"/>
      <c r="F29" s="483"/>
      <c r="G29" s="483"/>
      <c r="H29" s="483"/>
      <c r="I29" s="483"/>
      <c r="J29" s="483"/>
      <c r="K29" s="483"/>
      <c r="L29" s="483"/>
      <c r="M29" s="407"/>
      <c r="P29" s="273"/>
      <c r="Q29" s="273"/>
      <c r="R29" s="273"/>
      <c r="S29" s="273"/>
      <c r="U29" s="360"/>
      <c r="V29" s="360"/>
      <c r="W29" s="360"/>
      <c r="X29" s="220"/>
      <c r="Y29" s="220"/>
      <c r="Z29" s="220"/>
      <c r="AA29" s="220"/>
      <c r="AB29" s="220"/>
      <c r="AC29" s="361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</row>
    <row r="30" spans="2:42" s="6" customFormat="1" ht="10.5" customHeight="1">
      <c r="B30" s="17" t="s">
        <v>18</v>
      </c>
      <c r="C30" s="386" t="s">
        <v>136</v>
      </c>
      <c r="D30" s="17">
        <v>3</v>
      </c>
      <c r="E30" s="17">
        <v>4680004410102</v>
      </c>
      <c r="F30" s="260"/>
      <c r="G30" s="18">
        <v>200</v>
      </c>
      <c r="H30" s="18" t="str">
        <f>IF(F30=0," ",F30*G30)</f>
        <v> </v>
      </c>
      <c r="I30" s="143" t="str">
        <f>IF(F30=0," ",$R$22)</f>
        <v> </v>
      </c>
      <c r="J30" s="528" t="str">
        <f>IF(F30=0," ",ROUNDUP(PRODUCT(G30,SUM(1,-I30)),0))</f>
        <v> </v>
      </c>
      <c r="K30" s="286">
        <f>G30/0.8</f>
        <v>250</v>
      </c>
      <c r="L30" s="524" t="str">
        <f>IF(F30=0," ",PRODUCT(F30,J30))</f>
        <v> </v>
      </c>
      <c r="M30" s="409" t="str">
        <f>IF(F30=0," ",F30*K30)</f>
        <v> </v>
      </c>
      <c r="P30" s="272"/>
      <c r="Q30" s="273"/>
      <c r="R30" s="310" t="s">
        <v>113</v>
      </c>
      <c r="S30" s="308">
        <f>G90</f>
        <v>0</v>
      </c>
      <c r="U30" s="361"/>
      <c r="V30" s="362"/>
      <c r="W30" s="362"/>
      <c r="X30" s="115">
        <v>176</v>
      </c>
      <c r="Y30" s="116" t="str">
        <f>IF(F30=0," ",PRODUCT(F30/1000,X30))</f>
        <v> </v>
      </c>
      <c r="Z30" s="121">
        <v>1150</v>
      </c>
      <c r="AA30" s="118" t="str">
        <f>IF(F30=0," ",PRODUCT(F30/1000000,Z30))</f>
        <v> </v>
      </c>
      <c r="AB30" s="219"/>
      <c r="AC30" s="363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</row>
    <row r="31" spans="2:42" s="6" customFormat="1" ht="10.5" customHeight="1">
      <c r="B31" s="51" t="s">
        <v>19</v>
      </c>
      <c r="C31" s="387" t="s">
        <v>137</v>
      </c>
      <c r="D31" s="51">
        <v>4</v>
      </c>
      <c r="E31" s="51">
        <v>4680004410119</v>
      </c>
      <c r="F31" s="261"/>
      <c r="G31" s="52">
        <v>220</v>
      </c>
      <c r="H31" s="52" t="str">
        <f>IF(F31=0," ",F31*G31)</f>
        <v> </v>
      </c>
      <c r="I31" s="156" t="str">
        <f>IF(F31=0," ",$R$22)</f>
        <v> </v>
      </c>
      <c r="J31" s="529" t="str">
        <f>IF(F31=0," ",ROUNDUP(PRODUCT(G31,SUM(1,-I31)),0))</f>
        <v> </v>
      </c>
      <c r="K31" s="287">
        <f>G31/0.8</f>
        <v>275</v>
      </c>
      <c r="L31" s="525" t="str">
        <f>IF(F31=0," ",PRODUCT(F31,J31))</f>
        <v> </v>
      </c>
      <c r="M31" s="409" t="str">
        <f>IF(F31=0," ",F31*K31)</f>
        <v> </v>
      </c>
      <c r="P31" s="272"/>
      <c r="Q31" s="273"/>
      <c r="R31" s="310" t="s">
        <v>114</v>
      </c>
      <c r="S31" s="309">
        <f>I90</f>
        <v>0</v>
      </c>
      <c r="U31" s="362"/>
      <c r="V31" s="362"/>
      <c r="W31" s="362"/>
      <c r="X31" s="115">
        <v>143</v>
      </c>
      <c r="Y31" s="116" t="str">
        <f>IF(F31=0," ",PRODUCT(F31/1000,X31))</f>
        <v> </v>
      </c>
      <c r="Z31" s="121">
        <v>1150</v>
      </c>
      <c r="AA31" s="118" t="str">
        <f>IF(F31=0," ",PRODUCT(F31/1000000,Z31))</f>
        <v> </v>
      </c>
      <c r="AB31" s="219"/>
      <c r="AC31" s="363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</row>
    <row r="32" spans="2:42" s="5" customFormat="1" ht="10.5" customHeight="1">
      <c r="B32" s="216" t="s">
        <v>40</v>
      </c>
      <c r="C32" s="388" t="s">
        <v>151</v>
      </c>
      <c r="D32" s="216">
        <v>5</v>
      </c>
      <c r="E32" s="216">
        <v>4680004410133</v>
      </c>
      <c r="F32" s="264"/>
      <c r="G32" s="217">
        <v>240</v>
      </c>
      <c r="H32" s="217" t="str">
        <f>IF(F32=0," ",F32*G32)</f>
        <v> </v>
      </c>
      <c r="I32" s="218" t="str">
        <f>IF(F32=0," ",$R$22)</f>
        <v> </v>
      </c>
      <c r="J32" s="530" t="str">
        <f>IF(F32=0," ",ROUNDUP(PRODUCT(G32,SUM(1,-I32)),0))</f>
        <v> </v>
      </c>
      <c r="K32" s="288">
        <f>G32/0.8</f>
        <v>300</v>
      </c>
      <c r="L32" s="526" t="str">
        <f>IF(F32=0," ",PRODUCT(F32,J32))</f>
        <v> </v>
      </c>
      <c r="M32" s="409" t="str">
        <f>IF(F32=0," ",F32*K32)</f>
        <v> </v>
      </c>
      <c r="P32" s="273"/>
      <c r="Q32" s="273"/>
      <c r="U32" s="360"/>
      <c r="V32" s="360"/>
      <c r="W32" s="360"/>
      <c r="X32" s="119">
        <v>120</v>
      </c>
      <c r="Y32" s="116" t="str">
        <f>IF(F32=0," ",PRODUCT(F32/1000,X32))</f>
        <v> </v>
      </c>
      <c r="Z32" s="121">
        <v>1150</v>
      </c>
      <c r="AA32" s="118" t="str">
        <f>IF(F32=0," ",PRODUCT(F32/1000000,Z32))</f>
        <v> </v>
      </c>
      <c r="AB32" s="220"/>
      <c r="AC32" s="361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</row>
    <row r="33" spans="2:42" s="5" customFormat="1" ht="10.5" customHeight="1">
      <c r="B33" s="49" t="s">
        <v>54</v>
      </c>
      <c r="C33" s="389" t="s">
        <v>152</v>
      </c>
      <c r="D33" s="49">
        <v>6</v>
      </c>
      <c r="E33" s="49">
        <v>4680004410140</v>
      </c>
      <c r="F33" s="262"/>
      <c r="G33" s="50">
        <v>240</v>
      </c>
      <c r="H33" s="50" t="str">
        <f>IF(F33=0," ",F33*G33)</f>
        <v> </v>
      </c>
      <c r="I33" s="155" t="str">
        <f>IF(F33=0," ",$R$22)</f>
        <v> </v>
      </c>
      <c r="J33" s="531" t="str">
        <f>IF(F33=0," ",ROUNDUP(PRODUCT(G33,SUM(1,-I33)),0))</f>
        <v> </v>
      </c>
      <c r="K33" s="289">
        <f>G33/0.8</f>
        <v>300</v>
      </c>
      <c r="L33" s="527" t="str">
        <f>IF(F33=0," ",PRODUCT(F33,J33))</f>
        <v> </v>
      </c>
      <c r="M33" s="409" t="str">
        <f>IF(F33=0," ",F33*K33)</f>
        <v> </v>
      </c>
      <c r="U33" s="360"/>
      <c r="V33" s="360"/>
      <c r="W33" s="360"/>
      <c r="X33" s="119">
        <v>150</v>
      </c>
      <c r="Y33" s="116" t="str">
        <f>IF(F33=0," ",PRODUCT(F33/1000,X33))</f>
        <v> </v>
      </c>
      <c r="Z33" s="121">
        <v>1150</v>
      </c>
      <c r="AA33" s="118" t="str">
        <f>IF(F33=0," ",PRODUCT(F33/1000000,Z33))</f>
        <v> </v>
      </c>
      <c r="AB33" s="220" t="s">
        <v>58</v>
      </c>
      <c r="AC33" s="361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</row>
    <row r="34" spans="1:42" s="206" customFormat="1" ht="15" customHeight="1">
      <c r="A34" s="214"/>
      <c r="B34" s="415"/>
      <c r="C34" s="483" t="s">
        <v>127</v>
      </c>
      <c r="D34" s="483"/>
      <c r="E34" s="483"/>
      <c r="F34" s="483"/>
      <c r="G34" s="483"/>
      <c r="H34" s="483"/>
      <c r="I34" s="483"/>
      <c r="J34" s="483"/>
      <c r="K34" s="483"/>
      <c r="L34" s="483"/>
      <c r="M34" s="407"/>
      <c r="U34" s="360"/>
      <c r="V34" s="360"/>
      <c r="W34" s="360"/>
      <c r="X34" s="220"/>
      <c r="Y34" s="220"/>
      <c r="Z34" s="220"/>
      <c r="AA34" s="220"/>
      <c r="AB34" s="220"/>
      <c r="AC34" s="361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</row>
    <row r="35" spans="2:42" s="5" customFormat="1" ht="10.5" customHeight="1">
      <c r="B35" s="244" t="s">
        <v>22</v>
      </c>
      <c r="C35" s="390" t="s">
        <v>153</v>
      </c>
      <c r="D35" s="244">
        <v>28</v>
      </c>
      <c r="E35" s="244">
        <v>4680004410287</v>
      </c>
      <c r="F35" s="260"/>
      <c r="G35" s="246">
        <v>140</v>
      </c>
      <c r="H35" s="246" t="str">
        <f>IF(F35=0," ",F35*G35)</f>
        <v> </v>
      </c>
      <c r="I35" s="247" t="str">
        <f>IF(F35=0," ",$R$22)</f>
        <v> </v>
      </c>
      <c r="J35" s="521" t="str">
        <f>IF(F35=0," ",ROUNDUP(PRODUCT(G35,SUM(1,-I35)),0))</f>
        <v> </v>
      </c>
      <c r="K35" s="284">
        <f>G35/0.8</f>
        <v>175</v>
      </c>
      <c r="L35" s="518" t="str">
        <f>IF(F35=0," ",PRODUCT(F35,J35))</f>
        <v> </v>
      </c>
      <c r="M35" s="409" t="str">
        <f>IF(F35=0," ",F35*K35)</f>
        <v> </v>
      </c>
      <c r="T35" s="270"/>
      <c r="U35" s="360"/>
      <c r="V35" s="360"/>
      <c r="W35" s="360"/>
      <c r="X35" s="119">
        <v>110</v>
      </c>
      <c r="Y35" s="116" t="str">
        <f>IF(F35=0," ",PRODUCT(F35/1000,X35))</f>
        <v> </v>
      </c>
      <c r="Z35" s="121">
        <v>1000</v>
      </c>
      <c r="AA35" s="118" t="str">
        <f>IF(F35=0," ",PRODUCT(F35/1000000,Z35))</f>
        <v> </v>
      </c>
      <c r="AB35" s="220"/>
      <c r="AC35" s="361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</row>
    <row r="36" spans="2:42" s="5" customFormat="1" ht="10.5" customHeight="1">
      <c r="B36" s="245" t="s">
        <v>103</v>
      </c>
      <c r="C36" s="391" t="s">
        <v>154</v>
      </c>
      <c r="D36" s="245">
        <v>29</v>
      </c>
      <c r="E36" s="245">
        <v>4680004410294</v>
      </c>
      <c r="F36" s="261"/>
      <c r="G36" s="248">
        <v>140</v>
      </c>
      <c r="H36" s="248" t="str">
        <f>IF(F36=0," ",F36*G36)</f>
        <v> </v>
      </c>
      <c r="I36" s="249" t="str">
        <f>IF(F36=0," ",$R$22)</f>
        <v> </v>
      </c>
      <c r="J36" s="522" t="str">
        <f>IF(F36=0," ",ROUNDUP(PRODUCT(G36,SUM(1,-I36)),0))</f>
        <v> </v>
      </c>
      <c r="K36" s="290">
        <f>G36/0.8</f>
        <v>175</v>
      </c>
      <c r="L36" s="519" t="str">
        <f>IF(F36=0," ",PRODUCT(F36,J36))</f>
        <v> </v>
      </c>
      <c r="M36" s="409" t="str">
        <f>IF(F36=0," ",F36*K36)</f>
        <v> </v>
      </c>
      <c r="P36" s="270"/>
      <c r="Q36" s="270"/>
      <c r="R36" s="270"/>
      <c r="S36" s="270"/>
      <c r="T36" s="270"/>
      <c r="U36" s="360"/>
      <c r="V36" s="360"/>
      <c r="W36" s="360"/>
      <c r="X36" s="119">
        <v>103</v>
      </c>
      <c r="Y36" s="116" t="str">
        <f>IF(F36=0," ",PRODUCT(F36/1000,X36))</f>
        <v> </v>
      </c>
      <c r="Z36" s="121">
        <v>1000</v>
      </c>
      <c r="AA36" s="118" t="str">
        <f>IF(F36=0," ",PRODUCT(F36/1000000,Z36))</f>
        <v> </v>
      </c>
      <c r="AB36" s="220"/>
      <c r="AC36" s="361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</row>
    <row r="37" spans="2:42" s="5" customFormat="1" ht="10.5" customHeight="1">
      <c r="B37" s="245" t="s">
        <v>104</v>
      </c>
      <c r="C37" s="391" t="s">
        <v>155</v>
      </c>
      <c r="D37" s="245">
        <v>30</v>
      </c>
      <c r="E37" s="245">
        <v>4680004410300</v>
      </c>
      <c r="F37" s="261"/>
      <c r="G37" s="248">
        <v>180</v>
      </c>
      <c r="H37" s="248" t="str">
        <f>IF(F37=0," ",F37*G37)</f>
        <v> </v>
      </c>
      <c r="I37" s="249" t="str">
        <f>IF(F37=0," ",$R$22)</f>
        <v> </v>
      </c>
      <c r="J37" s="522" t="str">
        <f>IF(F37=0," ",ROUNDUP(PRODUCT(G37,SUM(1,-I37)),0))</f>
        <v> </v>
      </c>
      <c r="K37" s="290">
        <f>G37/0.8</f>
        <v>225</v>
      </c>
      <c r="L37" s="519" t="str">
        <f>IF(F37=0," ",PRODUCT(F37,J37))</f>
        <v> </v>
      </c>
      <c r="M37" s="409" t="str">
        <f>IF(F37=0," ",F37*K37)</f>
        <v> </v>
      </c>
      <c r="P37" s="270"/>
      <c r="T37" s="270"/>
      <c r="U37" s="360"/>
      <c r="V37" s="360"/>
      <c r="W37" s="360"/>
      <c r="X37" s="119">
        <v>110</v>
      </c>
      <c r="Y37" s="116" t="str">
        <f>IF(F37=0," ",PRODUCT(F37/1000,X37))</f>
        <v> </v>
      </c>
      <c r="Z37" s="121">
        <v>1000</v>
      </c>
      <c r="AA37" s="118" t="str">
        <f>IF(F37=0," ",PRODUCT(F37/1000000,Z37))</f>
        <v> </v>
      </c>
      <c r="AB37" s="220"/>
      <c r="AC37" s="361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</row>
    <row r="38" spans="2:42" s="5" customFormat="1" ht="10.5" customHeight="1">
      <c r="B38" s="436" t="s">
        <v>23</v>
      </c>
      <c r="C38" s="437" t="s">
        <v>156</v>
      </c>
      <c r="D38" s="436">
        <v>31</v>
      </c>
      <c r="E38" s="436">
        <v>4680004410317</v>
      </c>
      <c r="F38" s="262"/>
      <c r="G38" s="438">
        <v>220</v>
      </c>
      <c r="H38" s="438" t="str">
        <f>IF(F38=0," ",F38*G38)</f>
        <v> </v>
      </c>
      <c r="I38" s="439" t="str">
        <f>IF(F38=0," ",$R$22)</f>
        <v> </v>
      </c>
      <c r="J38" s="523" t="str">
        <f>IF(F38=0," ",ROUNDUP(PRODUCT(G38,SUM(1,-I38)),0))</f>
        <v> </v>
      </c>
      <c r="K38" s="285">
        <f>G38/0.8</f>
        <v>275</v>
      </c>
      <c r="L38" s="520" t="str">
        <f>IF(F38=0," ",PRODUCT(F38,J38))</f>
        <v> </v>
      </c>
      <c r="M38" s="409" t="str">
        <f>IF(F38=0," ",F38*K38)</f>
        <v> </v>
      </c>
      <c r="P38" s="270"/>
      <c r="T38" s="270"/>
      <c r="U38" s="360"/>
      <c r="V38" s="360"/>
      <c r="W38" s="360"/>
      <c r="X38" s="119">
        <v>127</v>
      </c>
      <c r="Y38" s="116" t="str">
        <f>IF(F38=0," ",PRODUCT(F38/1000,X38))</f>
        <v> </v>
      </c>
      <c r="Z38" s="121">
        <v>1000</v>
      </c>
      <c r="AA38" s="118" t="str">
        <f>IF(F38=0," ",PRODUCT(F38/1000000,Z38))</f>
        <v> </v>
      </c>
      <c r="AB38" s="220"/>
      <c r="AC38" s="361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</row>
    <row r="39" ht="6" customHeight="1" thickBot="1"/>
    <row r="40" spans="2:42" s="200" customFormat="1" ht="24" customHeight="1" thickBot="1">
      <c r="B40" s="457" t="s">
        <v>124</v>
      </c>
      <c r="C40" s="466" t="s">
        <v>96</v>
      </c>
      <c r="D40" s="466"/>
      <c r="E40" s="466"/>
      <c r="F40" s="466"/>
      <c r="G40" s="466"/>
      <c r="H40" s="466"/>
      <c r="I40" s="466"/>
      <c r="J40" s="466"/>
      <c r="K40" s="466"/>
      <c r="L40" s="467"/>
      <c r="M40" s="410"/>
      <c r="U40" s="363"/>
      <c r="V40" s="363"/>
      <c r="W40" s="363"/>
      <c r="X40" s="219"/>
      <c r="Y40" s="219"/>
      <c r="Z40" s="219"/>
      <c r="AA40" s="219"/>
      <c r="AB40" s="219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</row>
    <row r="41" spans="1:42" s="201" customFormat="1" ht="15" customHeight="1">
      <c r="A41" s="213"/>
      <c r="B41" s="434"/>
      <c r="C41" s="463" t="s">
        <v>97</v>
      </c>
      <c r="D41" s="463"/>
      <c r="E41" s="463"/>
      <c r="F41" s="463"/>
      <c r="G41" s="463"/>
      <c r="H41" s="463"/>
      <c r="I41" s="463"/>
      <c r="J41" s="463"/>
      <c r="K41" s="463"/>
      <c r="L41" s="463"/>
      <c r="M41" s="406"/>
      <c r="N41" s="213"/>
      <c r="T41" s="354"/>
      <c r="U41" s="361"/>
      <c r="V41" s="361"/>
      <c r="W41" s="361"/>
      <c r="X41" s="220"/>
      <c r="Y41" s="220"/>
      <c r="Z41" s="220"/>
      <c r="AA41" s="220"/>
      <c r="AB41" s="220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</row>
    <row r="42" spans="2:42" s="5" customFormat="1" ht="10.5" customHeight="1">
      <c r="B42" s="31" t="s">
        <v>24</v>
      </c>
      <c r="C42" s="392" t="s">
        <v>138</v>
      </c>
      <c r="D42" s="31">
        <v>9</v>
      </c>
      <c r="E42" s="31">
        <v>4680004410157</v>
      </c>
      <c r="F42" s="260"/>
      <c r="G42" s="32">
        <v>160</v>
      </c>
      <c r="H42" s="32" t="str">
        <f>IF(F42=0," ",F42*G42)</f>
        <v> </v>
      </c>
      <c r="I42" s="149" t="str">
        <f>IF(F42=0," ",$R$22)</f>
        <v> </v>
      </c>
      <c r="J42" s="512" t="str">
        <f>IF(F42=0," ",ROUNDUP(PRODUCT(G42,SUM(1,-I42)),0))</f>
        <v> </v>
      </c>
      <c r="K42" s="284">
        <f>G42/0.8</f>
        <v>200</v>
      </c>
      <c r="L42" s="515" t="str">
        <f>IF(F42=0," ",PRODUCT(F42,J42))</f>
        <v> </v>
      </c>
      <c r="M42" s="409" t="str">
        <f>IF(F42=0," ",F42*K42)</f>
        <v> </v>
      </c>
      <c r="N42" s="270"/>
      <c r="T42" s="270"/>
      <c r="U42" s="360"/>
      <c r="V42" s="360"/>
      <c r="W42" s="360"/>
      <c r="X42" s="119">
        <v>72</v>
      </c>
      <c r="Y42" s="116" t="str">
        <f>IF(F42=0," ",PRODUCT(F42/1000,X42))</f>
        <v> </v>
      </c>
      <c r="Z42" s="121">
        <v>400</v>
      </c>
      <c r="AA42" s="118" t="str">
        <f>IF(F42=0," ",PRODUCT(F42/1000000,Z42))</f>
        <v> </v>
      </c>
      <c r="AB42" s="220"/>
      <c r="AC42" s="361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</row>
    <row r="43" spans="2:42" s="5" customFormat="1" ht="10.5" customHeight="1">
      <c r="B43" s="35" t="s">
        <v>25</v>
      </c>
      <c r="C43" s="393" t="s">
        <v>139</v>
      </c>
      <c r="D43" s="35">
        <v>10</v>
      </c>
      <c r="E43" s="35">
        <v>4680004410164</v>
      </c>
      <c r="F43" s="261"/>
      <c r="G43" s="36">
        <v>220</v>
      </c>
      <c r="H43" s="36" t="str">
        <f>IF(F43=0," ",F43*G43)</f>
        <v> </v>
      </c>
      <c r="I43" s="150" t="str">
        <f>IF(F43=0," ",$R$22)</f>
        <v> </v>
      </c>
      <c r="J43" s="513" t="str">
        <f>IF(F43=0," ",ROUNDUP(PRODUCT(G43,SUM(1,-I43)),0))</f>
        <v> </v>
      </c>
      <c r="K43" s="290">
        <f>G43/0.8</f>
        <v>275</v>
      </c>
      <c r="L43" s="516" t="str">
        <f>IF(F43=0," ",PRODUCT(F43,J43))</f>
        <v> </v>
      </c>
      <c r="M43" s="409" t="str">
        <f>IF(F43=0," ",F43*K43)</f>
        <v> </v>
      </c>
      <c r="N43" s="270"/>
      <c r="T43" s="270"/>
      <c r="U43" s="360"/>
      <c r="V43" s="360"/>
      <c r="W43" s="360"/>
      <c r="X43" s="119">
        <v>96</v>
      </c>
      <c r="Y43" s="116" t="str">
        <f>IF(F43=0," ",PRODUCT(F43/1000,X43))</f>
        <v> </v>
      </c>
      <c r="Z43" s="121">
        <v>400</v>
      </c>
      <c r="AA43" s="118" t="str">
        <f>IF(F43=0," ",PRODUCT(F43/1000000,Z43))</f>
        <v> </v>
      </c>
      <c r="AB43" s="220"/>
      <c r="AC43" s="361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</row>
    <row r="44" spans="2:42" s="5" customFormat="1" ht="10.5" customHeight="1">
      <c r="B44" s="35" t="s">
        <v>26</v>
      </c>
      <c r="C44" s="393" t="s">
        <v>140</v>
      </c>
      <c r="D44" s="35">
        <v>32</v>
      </c>
      <c r="E44" s="35">
        <v>4680004410324</v>
      </c>
      <c r="F44" s="261"/>
      <c r="G44" s="36">
        <v>220</v>
      </c>
      <c r="H44" s="36" t="str">
        <f>IF(F44=0," ",F44*G44)</f>
        <v> </v>
      </c>
      <c r="I44" s="150" t="str">
        <f>IF(F44=0," ",$R$22)</f>
        <v> </v>
      </c>
      <c r="J44" s="513" t="str">
        <f>IF(F44=0," ",ROUNDUP(PRODUCT(G44,SUM(1,-I44)),0))</f>
        <v> </v>
      </c>
      <c r="K44" s="290">
        <f>G44/0.8</f>
        <v>275</v>
      </c>
      <c r="L44" s="516" t="str">
        <f>IF(F44=0," ",PRODUCT(F44,J44))</f>
        <v> </v>
      </c>
      <c r="M44" s="409" t="str">
        <f>IF(F44=0," ",F44*K44)</f>
        <v> </v>
      </c>
      <c r="N44" s="270"/>
      <c r="T44" s="270"/>
      <c r="U44" s="360"/>
      <c r="V44" s="360"/>
      <c r="W44" s="360"/>
      <c r="X44" s="119">
        <v>100</v>
      </c>
      <c r="Y44" s="116" t="str">
        <f>IF(F44=0," ",PRODUCT(F44/1000,X44))</f>
        <v> </v>
      </c>
      <c r="Z44" s="121">
        <v>400</v>
      </c>
      <c r="AA44" s="118" t="str">
        <f>IF(F44=0," ",PRODUCT(F44/1000000,Z44))</f>
        <v> </v>
      </c>
      <c r="AB44" s="220"/>
      <c r="AC44" s="361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</row>
    <row r="45" spans="2:42" s="5" customFormat="1" ht="10.5" customHeight="1">
      <c r="B45" s="39" t="s">
        <v>27</v>
      </c>
      <c r="C45" s="394" t="s">
        <v>141</v>
      </c>
      <c r="D45" s="39">
        <v>11</v>
      </c>
      <c r="E45" s="39">
        <v>4680004410171</v>
      </c>
      <c r="F45" s="262"/>
      <c r="G45" s="40">
        <v>320</v>
      </c>
      <c r="H45" s="40" t="str">
        <f>IF(F45=0," ",F45*G45)</f>
        <v> </v>
      </c>
      <c r="I45" s="151" t="str">
        <f>IF(F45=0," ",$R$22)</f>
        <v> </v>
      </c>
      <c r="J45" s="514" t="str">
        <f>IF(F45=0," ",ROUNDUP(PRODUCT(G45,SUM(1,-I45)),0))</f>
        <v> </v>
      </c>
      <c r="K45" s="285">
        <f>G45/0.8</f>
        <v>400</v>
      </c>
      <c r="L45" s="517" t="str">
        <f>IF(F45=0," ",PRODUCT(F45,J45))</f>
        <v> </v>
      </c>
      <c r="M45" s="409" t="str">
        <f>IF(F45=0," ",F45*K45)</f>
        <v> </v>
      </c>
      <c r="N45" s="270"/>
      <c r="T45" s="270"/>
      <c r="U45" s="360"/>
      <c r="V45" s="360"/>
      <c r="W45" s="360"/>
      <c r="X45" s="119">
        <v>128</v>
      </c>
      <c r="Y45" s="116" t="str">
        <f>IF(F45=0," ",PRODUCT(F45/1000,X45))</f>
        <v> </v>
      </c>
      <c r="Z45" s="121">
        <v>600</v>
      </c>
      <c r="AA45" s="118" t="str">
        <f>IF(F45=0," ",PRODUCT(F45/1000000,Z45))</f>
        <v> </v>
      </c>
      <c r="AB45" s="220"/>
      <c r="AC45" s="361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</row>
    <row r="46" spans="1:42" s="201" customFormat="1" ht="15" customHeight="1">
      <c r="A46" s="213"/>
      <c r="B46" s="415"/>
      <c r="C46" s="462" t="s">
        <v>120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06"/>
      <c r="N46" s="271"/>
      <c r="T46" s="271"/>
      <c r="U46" s="361"/>
      <c r="V46" s="361"/>
      <c r="W46" s="361"/>
      <c r="X46" s="220"/>
      <c r="Y46" s="220"/>
      <c r="Z46" s="220"/>
      <c r="AA46" s="220"/>
      <c r="AB46" s="220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</row>
    <row r="47" spans="2:42" s="5" customFormat="1" ht="10.5" customHeight="1">
      <c r="B47" s="114" t="s">
        <v>28</v>
      </c>
      <c r="C47" s="395" t="s">
        <v>142</v>
      </c>
      <c r="D47" s="114">
        <v>12</v>
      </c>
      <c r="E47" s="114">
        <v>4680004410188</v>
      </c>
      <c r="F47" s="263"/>
      <c r="G47" s="43">
        <v>240</v>
      </c>
      <c r="H47" s="43" t="str">
        <f>IF(F47=0," ",F47*G47)</f>
        <v> </v>
      </c>
      <c r="I47" s="152" t="str">
        <f>IF(F47=0," ",$R$22)</f>
        <v> </v>
      </c>
      <c r="J47" s="509" t="str">
        <f>IF(F47=0," ",ROUNDUP(PRODUCT(G47,SUM(1,-I47)),0))</f>
        <v> </v>
      </c>
      <c r="K47" s="284">
        <f>G47/0.8</f>
        <v>300</v>
      </c>
      <c r="L47" s="506" t="str">
        <f>IF(F47=0," ",PRODUCT(F47,J47))</f>
        <v> </v>
      </c>
      <c r="M47" s="409" t="str">
        <f>IF(F47=0," ",F47*K47)</f>
        <v> </v>
      </c>
      <c r="N47" s="270"/>
      <c r="T47" s="270"/>
      <c r="U47" s="360"/>
      <c r="V47" s="360"/>
      <c r="W47" s="360"/>
      <c r="X47" s="119">
        <v>90</v>
      </c>
      <c r="Y47" s="116" t="str">
        <f>IF(F47=0," ",PRODUCT(F47/1000,X47))</f>
        <v> </v>
      </c>
      <c r="Z47" s="121">
        <v>400</v>
      </c>
      <c r="AA47" s="118" t="str">
        <f>IF(F47=0," ",PRODUCT(F47/1000000,Z47))</f>
        <v> </v>
      </c>
      <c r="AB47" s="220"/>
      <c r="AC47" s="361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</row>
    <row r="48" spans="2:42" s="5" customFormat="1" ht="10.5" customHeight="1">
      <c r="B48" s="440" t="s">
        <v>29</v>
      </c>
      <c r="C48" s="396" t="s">
        <v>139</v>
      </c>
      <c r="D48" s="133">
        <v>13</v>
      </c>
      <c r="E48" s="133">
        <v>4680004410195</v>
      </c>
      <c r="F48" s="261"/>
      <c r="G48" s="44">
        <v>340</v>
      </c>
      <c r="H48" s="44" t="str">
        <f>IF(F48=0," ",F48*G48)</f>
        <v> </v>
      </c>
      <c r="I48" s="153" t="str">
        <f>IF(F48=0," ",$R$22)</f>
        <v> </v>
      </c>
      <c r="J48" s="510" t="str">
        <f>IF(F48=0," ",ROUNDUP(PRODUCT(G48,SUM(1,-I48)),0))</f>
        <v> </v>
      </c>
      <c r="K48" s="290">
        <f>G48/0.8</f>
        <v>425</v>
      </c>
      <c r="L48" s="507" t="str">
        <f>IF(F48=0," ",PRODUCT(F48,J48))</f>
        <v> </v>
      </c>
      <c r="M48" s="409" t="str">
        <f>IF(F48=0," ",F48*K48)</f>
        <v> </v>
      </c>
      <c r="U48" s="360"/>
      <c r="V48" s="360"/>
      <c r="W48" s="360"/>
      <c r="X48" s="119">
        <v>132</v>
      </c>
      <c r="Y48" s="116" t="str">
        <f>IF(F48=0," ",PRODUCT(F48/1000,X48))</f>
        <v> </v>
      </c>
      <c r="Z48" s="121">
        <v>600</v>
      </c>
      <c r="AA48" s="118" t="str">
        <f>IF(F48=0," ",PRODUCT(F48/1000000,Z48))</f>
        <v> </v>
      </c>
      <c r="AB48" s="220"/>
      <c r="AC48" s="361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</row>
    <row r="49" spans="2:42" s="5" customFormat="1" ht="10.5" customHeight="1">
      <c r="B49" s="47" t="s">
        <v>30</v>
      </c>
      <c r="C49" s="397" t="s">
        <v>141</v>
      </c>
      <c r="D49" s="47">
        <v>14</v>
      </c>
      <c r="E49" s="47">
        <v>4680004410201</v>
      </c>
      <c r="F49" s="262"/>
      <c r="G49" s="48">
        <v>480</v>
      </c>
      <c r="H49" s="48" t="str">
        <f>IF(F49=0," ",F49*G49)</f>
        <v> </v>
      </c>
      <c r="I49" s="154" t="str">
        <f>IF(F49=0," ",$R$22)</f>
        <v> </v>
      </c>
      <c r="J49" s="511" t="str">
        <f>IF(F49=0," ",ROUNDUP(PRODUCT(G49,SUM(1,-I49)),0))</f>
        <v> </v>
      </c>
      <c r="K49" s="285">
        <f>G49/0.8</f>
        <v>600</v>
      </c>
      <c r="L49" s="508" t="str">
        <f>IF(F49=0," ",PRODUCT(F49,J49))</f>
        <v> </v>
      </c>
      <c r="M49" s="409" t="str">
        <f>IF(F49=0," ",F49*K49)</f>
        <v> </v>
      </c>
      <c r="U49" s="360"/>
      <c r="V49" s="360"/>
      <c r="W49" s="360"/>
      <c r="X49" s="119">
        <v>190</v>
      </c>
      <c r="Y49" s="116" t="str">
        <f>IF(F49=0," ",PRODUCT(F49/1000,X49))</f>
        <v> </v>
      </c>
      <c r="Z49" s="121">
        <v>1200</v>
      </c>
      <c r="AA49" s="118" t="str">
        <f>IF(F49=0," ",PRODUCT(F49/1000000,Z49))</f>
        <v> </v>
      </c>
      <c r="AB49" s="220"/>
      <c r="AC49" s="361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</row>
    <row r="50" spans="1:42" s="201" customFormat="1" ht="15" customHeight="1">
      <c r="A50" s="213"/>
      <c r="B50" s="415"/>
      <c r="C50" s="462" t="s">
        <v>89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06"/>
      <c r="U50" s="361"/>
      <c r="V50" s="361"/>
      <c r="W50" s="361"/>
      <c r="X50" s="220"/>
      <c r="Y50" s="220"/>
      <c r="Z50" s="220"/>
      <c r="AA50" s="220"/>
      <c r="AB50" s="220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</row>
    <row r="51" spans="2:42" s="5" customFormat="1" ht="10.5" customHeight="1">
      <c r="B51" s="56" t="s">
        <v>31</v>
      </c>
      <c r="C51" s="398" t="s">
        <v>157</v>
      </c>
      <c r="D51" s="56">
        <v>33</v>
      </c>
      <c r="E51" s="56">
        <v>4680004410331</v>
      </c>
      <c r="F51" s="260"/>
      <c r="G51" s="57">
        <v>360</v>
      </c>
      <c r="H51" s="57" t="str">
        <f>IF(F51=0," ",F51*G51)</f>
        <v> </v>
      </c>
      <c r="I51" s="157" t="str">
        <f>IF(F51=0," ",$R$22)</f>
        <v> </v>
      </c>
      <c r="J51" s="503" t="str">
        <f>IF(F51=0," ",ROUNDUP(PRODUCT(G51,SUM(1,-I51)),0))</f>
        <v> </v>
      </c>
      <c r="K51" s="284">
        <f>G51/0.8</f>
        <v>450</v>
      </c>
      <c r="L51" s="502" t="str">
        <f>IF(F51=0," ",PRODUCT(F51,J51))</f>
        <v> </v>
      </c>
      <c r="M51" s="409" t="str">
        <f>IF(F51=0," ",F51*K51)</f>
        <v> </v>
      </c>
      <c r="U51" s="360"/>
      <c r="V51" s="360"/>
      <c r="W51" s="360"/>
      <c r="X51" s="119">
        <v>160</v>
      </c>
      <c r="Y51" s="116" t="str">
        <f>IF(F51=0," ",PRODUCT(F51/1000,X51))</f>
        <v> </v>
      </c>
      <c r="Z51" s="121">
        <v>800</v>
      </c>
      <c r="AA51" s="118" t="str">
        <f>IF(F51=0," ",PRODUCT(F51/1000000,Z51))</f>
        <v> </v>
      </c>
      <c r="AB51" s="220"/>
      <c r="AC51" s="361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</row>
    <row r="52" spans="2:42" s="5" customFormat="1" ht="10.5" customHeight="1">
      <c r="B52" s="58" t="s">
        <v>55</v>
      </c>
      <c r="C52" s="399" t="s">
        <v>158</v>
      </c>
      <c r="D52" s="58">
        <v>34</v>
      </c>
      <c r="E52" s="58">
        <v>4680004410348</v>
      </c>
      <c r="F52" s="261"/>
      <c r="G52" s="59">
        <v>460</v>
      </c>
      <c r="H52" s="59" t="str">
        <f>IF(F52=0," ",F52*G52)</f>
        <v> </v>
      </c>
      <c r="I52" s="158" t="str">
        <f>IF(F52=0," ",$R$22)</f>
        <v> </v>
      </c>
      <c r="J52" s="504" t="str">
        <f>IF(F52=0," ",ROUNDUP(PRODUCT(G52,SUM(1,-I52)),0))</f>
        <v> </v>
      </c>
      <c r="K52" s="290">
        <f>G52/0.8</f>
        <v>575</v>
      </c>
      <c r="L52" s="501" t="str">
        <f>IF(F52=0," ",PRODUCT(F52,J52))</f>
        <v> </v>
      </c>
      <c r="M52" s="409" t="str">
        <f>IF(F52=0," ",F52*K52)</f>
        <v> </v>
      </c>
      <c r="U52" s="360"/>
      <c r="V52" s="360"/>
      <c r="W52" s="360"/>
      <c r="X52" s="124">
        <v>235</v>
      </c>
      <c r="Y52" s="116" t="str">
        <f>IF(F52=0," ",PRODUCT(F52/1000,X52))</f>
        <v> </v>
      </c>
      <c r="Z52" s="121">
        <v>1200</v>
      </c>
      <c r="AA52" s="118" t="str">
        <f>IF(F52=0," ",PRODUCT(F52/1000000,Z52))</f>
        <v> </v>
      </c>
      <c r="AB52" s="220"/>
      <c r="AC52" s="361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</row>
    <row r="53" spans="2:42" s="5" customFormat="1" ht="10.5" customHeight="1">
      <c r="B53" s="60" t="s">
        <v>56</v>
      </c>
      <c r="C53" s="441" t="s">
        <v>159</v>
      </c>
      <c r="D53" s="60">
        <v>35</v>
      </c>
      <c r="E53" s="60">
        <v>4680004410355</v>
      </c>
      <c r="F53" s="262"/>
      <c r="G53" s="61">
        <v>460</v>
      </c>
      <c r="H53" s="61" t="str">
        <f>IF(F53=0," ",F53*G53)</f>
        <v> </v>
      </c>
      <c r="I53" s="159" t="str">
        <f>IF(F53=0," ",$R$22)</f>
        <v> </v>
      </c>
      <c r="J53" s="505" t="str">
        <f>IF(F53=0," ",ROUNDUP(PRODUCT(G53,SUM(1,-I53)),0))</f>
        <v> </v>
      </c>
      <c r="K53" s="285">
        <f>G53/0.8</f>
        <v>575</v>
      </c>
      <c r="L53" s="500" t="str">
        <f>IF(F53=0," ",PRODUCT(F53,J53))</f>
        <v> </v>
      </c>
      <c r="M53" s="409" t="str">
        <f>IF(F53=0," ",F53*K53)</f>
        <v> </v>
      </c>
      <c r="U53" s="360"/>
      <c r="V53" s="360"/>
      <c r="W53" s="360"/>
      <c r="X53" s="124">
        <v>241</v>
      </c>
      <c r="Y53" s="116" t="str">
        <f>IF(F53=0," ",PRODUCT(F53/1000,X53))</f>
        <v> </v>
      </c>
      <c r="Z53" s="121">
        <v>1200</v>
      </c>
      <c r="AA53" s="118" t="str">
        <f>IF(F53=0," ",PRODUCT(F53/1000000,Z53))</f>
        <v> </v>
      </c>
      <c r="AB53" s="220"/>
      <c r="AC53" s="361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</row>
    <row r="54" spans="1:42" s="201" customFormat="1" ht="15" customHeight="1">
      <c r="A54" s="213"/>
      <c r="B54" s="434"/>
      <c r="C54" s="463" t="s">
        <v>84</v>
      </c>
      <c r="D54" s="463"/>
      <c r="E54" s="463"/>
      <c r="F54" s="463"/>
      <c r="G54" s="463"/>
      <c r="H54" s="463"/>
      <c r="I54" s="463"/>
      <c r="J54" s="463"/>
      <c r="K54" s="463"/>
      <c r="L54" s="463"/>
      <c r="M54" s="406"/>
      <c r="U54" s="361"/>
      <c r="V54" s="361"/>
      <c r="W54" s="361"/>
      <c r="X54" s="220"/>
      <c r="Y54" s="220"/>
      <c r="Z54" s="220"/>
      <c r="AA54" s="220"/>
      <c r="AB54" s="220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</row>
    <row r="55" spans="2:42" s="5" customFormat="1" ht="10.5" customHeight="1">
      <c r="B55" s="222" t="s">
        <v>57</v>
      </c>
      <c r="C55" s="400" t="s">
        <v>160</v>
      </c>
      <c r="D55" s="222">
        <v>36</v>
      </c>
      <c r="E55" s="222">
        <v>4680004410362</v>
      </c>
      <c r="F55" s="260"/>
      <c r="G55" s="223">
        <v>220</v>
      </c>
      <c r="H55" s="223" t="str">
        <f>IF(F55=0," ",F55*G55)</f>
        <v> </v>
      </c>
      <c r="I55" s="224" t="str">
        <f>IF(F55=0," ",$R$22)</f>
        <v> </v>
      </c>
      <c r="J55" s="494" t="str">
        <f>IF(F55=0," ",ROUNDUP(PRODUCT(G55,SUM(1,-I55)),0))</f>
        <v> </v>
      </c>
      <c r="K55" s="284">
        <f>G55/0.8</f>
        <v>275</v>
      </c>
      <c r="L55" s="497" t="str">
        <f>IF(F55=0," ",PRODUCT(F55,J55))</f>
        <v> </v>
      </c>
      <c r="M55" s="409" t="str">
        <f>IF(F55=0," ",F55*K55)</f>
        <v> </v>
      </c>
      <c r="U55" s="360"/>
      <c r="V55" s="360"/>
      <c r="W55" s="360"/>
      <c r="X55" s="119">
        <v>108</v>
      </c>
      <c r="Y55" s="116" t="str">
        <f>IF(F55=0," ",PRODUCT(F55/1000,X55))</f>
        <v> </v>
      </c>
      <c r="Z55" s="121">
        <v>400</v>
      </c>
      <c r="AA55" s="118" t="str">
        <f>IF(F55=0," ",PRODUCT(F55/1000000,Z55))</f>
        <v> </v>
      </c>
      <c r="AB55" s="220"/>
      <c r="AC55" s="361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</row>
    <row r="56" spans="2:42" s="5" customFormat="1" ht="10.5" customHeight="1">
      <c r="B56" s="225" t="s">
        <v>61</v>
      </c>
      <c r="C56" s="401" t="s">
        <v>161</v>
      </c>
      <c r="D56" s="225">
        <v>37</v>
      </c>
      <c r="E56" s="225">
        <v>4680004410379</v>
      </c>
      <c r="F56" s="261"/>
      <c r="G56" s="226">
        <v>320</v>
      </c>
      <c r="H56" s="226" t="str">
        <f>IF(F56=0," ",F56*G56)</f>
        <v> </v>
      </c>
      <c r="I56" s="227" t="str">
        <f>IF(F56=0," ",$R$22)</f>
        <v> </v>
      </c>
      <c r="J56" s="495" t="str">
        <f>IF(F56=0," ",ROUNDUP(PRODUCT(G56,SUM(1,-I56)),0))</f>
        <v> </v>
      </c>
      <c r="K56" s="290">
        <f>G56/0.8</f>
        <v>400</v>
      </c>
      <c r="L56" s="498" t="str">
        <f>IF(F56=0," ",PRODUCT(F56,J56))</f>
        <v> </v>
      </c>
      <c r="M56" s="409" t="str">
        <f>IF(F56=0," ",F56*K56)</f>
        <v> </v>
      </c>
      <c r="U56" s="360"/>
      <c r="V56" s="360"/>
      <c r="W56" s="360"/>
      <c r="X56" s="119">
        <v>152</v>
      </c>
      <c r="Y56" s="116" t="str">
        <f>IF(F56=0," ",PRODUCT(F56/1000,X56))</f>
        <v> </v>
      </c>
      <c r="Z56" s="121">
        <v>600</v>
      </c>
      <c r="AA56" s="118" t="str">
        <f>IF(F56=0," ",PRODUCT(F56/1000000,Z56))</f>
        <v> </v>
      </c>
      <c r="AB56" s="220"/>
      <c r="AC56" s="361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</row>
    <row r="57" spans="2:42" s="5" customFormat="1" ht="10.5" customHeight="1">
      <c r="B57" s="225" t="s">
        <v>62</v>
      </c>
      <c r="C57" s="401" t="s">
        <v>162</v>
      </c>
      <c r="D57" s="225">
        <v>38</v>
      </c>
      <c r="E57" s="225">
        <v>4680004410386</v>
      </c>
      <c r="F57" s="261"/>
      <c r="G57" s="226">
        <v>320</v>
      </c>
      <c r="H57" s="226" t="str">
        <f>IF(F57=0," ",F57*G57)</f>
        <v> </v>
      </c>
      <c r="I57" s="227" t="str">
        <f>IF(F57=0," ",$R$22)</f>
        <v> </v>
      </c>
      <c r="J57" s="495" t="str">
        <f>IF(F57=0," ",ROUNDUP(PRODUCT(G57,SUM(1,-I57)),0))</f>
        <v> </v>
      </c>
      <c r="K57" s="290">
        <f>G57/0.8</f>
        <v>400</v>
      </c>
      <c r="L57" s="498" t="str">
        <f>IF(F57=0," ",PRODUCT(F57,J57))</f>
        <v> </v>
      </c>
      <c r="M57" s="409" t="str">
        <f>IF(F57=0," ",F57*K57)</f>
        <v> </v>
      </c>
      <c r="U57" s="360"/>
      <c r="V57" s="360"/>
      <c r="W57" s="360"/>
      <c r="X57" s="119">
        <v>160</v>
      </c>
      <c r="Y57" s="116" t="str">
        <f>IF(F57=0," ",PRODUCT(F57/1000,X57))</f>
        <v> </v>
      </c>
      <c r="Z57" s="121">
        <v>600</v>
      </c>
      <c r="AA57" s="118" t="str">
        <f>IF(F57=0," ",PRODUCT(F57/1000000,Z57))</f>
        <v> </v>
      </c>
      <c r="AB57" s="220"/>
      <c r="AC57" s="361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</row>
    <row r="58" spans="2:42" s="5" customFormat="1" ht="10.5" customHeight="1">
      <c r="B58" s="228" t="s">
        <v>63</v>
      </c>
      <c r="C58" s="402" t="s">
        <v>163</v>
      </c>
      <c r="D58" s="228">
        <v>39</v>
      </c>
      <c r="E58" s="228">
        <v>4680004410393</v>
      </c>
      <c r="F58" s="262"/>
      <c r="G58" s="229">
        <v>440</v>
      </c>
      <c r="H58" s="229" t="str">
        <f>IF(F58=0," ",F58*G58)</f>
        <v> </v>
      </c>
      <c r="I58" s="230" t="str">
        <f>IF(F58=0," ",$R$22)</f>
        <v> </v>
      </c>
      <c r="J58" s="496" t="str">
        <f>IF(F58=0," ",ROUNDUP(PRODUCT(G58,SUM(1,-I58)),0))</f>
        <v> </v>
      </c>
      <c r="K58" s="285">
        <f>G58/0.8</f>
        <v>550</v>
      </c>
      <c r="L58" s="499" t="str">
        <f>IF(F58=0," ",PRODUCT(F58,J58))</f>
        <v> </v>
      </c>
      <c r="M58" s="409" t="str">
        <f>IF(F58=0," ",F58*K58)</f>
        <v> </v>
      </c>
      <c r="U58" s="360"/>
      <c r="V58" s="360"/>
      <c r="W58" s="360"/>
      <c r="X58" s="119">
        <v>203</v>
      </c>
      <c r="Y58" s="116" t="str">
        <f>IF(F58=0," ",PRODUCT(F58/1000,X58))</f>
        <v> </v>
      </c>
      <c r="Z58" s="121">
        <v>1200</v>
      </c>
      <c r="AA58" s="118" t="str">
        <f>IF(F58=0," ",PRODUCT(F58/1000000,Z58))</f>
        <v> </v>
      </c>
      <c r="AB58" s="220"/>
      <c r="AC58" s="361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</row>
    <row r="59" spans="1:42" s="201" customFormat="1" ht="15" customHeight="1">
      <c r="A59" s="213"/>
      <c r="B59" s="415"/>
      <c r="C59" s="462" t="s">
        <v>83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06"/>
      <c r="U59" s="361"/>
      <c r="V59" s="361"/>
      <c r="W59" s="361"/>
      <c r="X59" s="220"/>
      <c r="Y59" s="220"/>
      <c r="Z59" s="220"/>
      <c r="AA59" s="220"/>
      <c r="AB59" s="220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</row>
    <row r="60" spans="2:42" s="5" customFormat="1" ht="10.5" customHeight="1">
      <c r="B60" s="231" t="s">
        <v>76</v>
      </c>
      <c r="C60" s="403" t="s">
        <v>143</v>
      </c>
      <c r="D60" s="231" t="s">
        <v>71</v>
      </c>
      <c r="E60" s="231">
        <v>4680004410218</v>
      </c>
      <c r="F60" s="263"/>
      <c r="G60" s="232">
        <v>300</v>
      </c>
      <c r="H60" s="232" t="str">
        <f>IF(F60=0," ",F60*G60)</f>
        <v> </v>
      </c>
      <c r="I60" s="233" t="str">
        <f>IF(F60=0," ",$R$22)</f>
        <v> </v>
      </c>
      <c r="J60" s="492" t="str">
        <f>IF(F60=0," ",ROUNDUP(PRODUCT(G60,SUM(1,-I60)),0))</f>
        <v> </v>
      </c>
      <c r="K60" s="291">
        <f>G60/0.8</f>
        <v>375</v>
      </c>
      <c r="L60" s="491" t="str">
        <f>IF(F60=0," ",PRODUCT(F60,J60))</f>
        <v> </v>
      </c>
      <c r="M60" s="409" t="str">
        <f>IF(F60=0," ",F60*K60)</f>
        <v> </v>
      </c>
      <c r="U60" s="360"/>
      <c r="V60" s="360"/>
      <c r="W60" s="360"/>
      <c r="X60" s="119">
        <v>180</v>
      </c>
      <c r="Y60" s="116" t="str">
        <f>IF(F60=0," ",PRODUCT(F60/1000,X60))</f>
        <v> </v>
      </c>
      <c r="Z60" s="121">
        <v>1800</v>
      </c>
      <c r="AA60" s="118" t="str">
        <f>IF(F60=0," ",PRODUCT(F60/1000000,Z60))</f>
        <v> </v>
      </c>
      <c r="AB60" s="220"/>
      <c r="AC60" s="361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</row>
    <row r="61" spans="2:42" s="5" customFormat="1" ht="10.5" customHeight="1">
      <c r="B61" s="417" t="s">
        <v>77</v>
      </c>
      <c r="C61" s="442" t="s">
        <v>144</v>
      </c>
      <c r="D61" s="417">
        <v>40</v>
      </c>
      <c r="E61" s="417">
        <v>4680004410409</v>
      </c>
      <c r="F61" s="262"/>
      <c r="G61" s="419">
        <v>340</v>
      </c>
      <c r="H61" s="419" t="str">
        <f>IF(F61=0," ",F61*G61)</f>
        <v> </v>
      </c>
      <c r="I61" s="421" t="str">
        <f>IF(F61=0," ",$R$22)</f>
        <v> </v>
      </c>
      <c r="J61" s="493" t="str">
        <f>IF(F61=0," ",ROUNDUP(PRODUCT(G61,SUM(1,-I61)),0))</f>
        <v> </v>
      </c>
      <c r="K61" s="285">
        <f>G61/0.8</f>
        <v>425</v>
      </c>
      <c r="L61" s="490" t="str">
        <f>IF(F61=0," ",PRODUCT(F61,J61))</f>
        <v> </v>
      </c>
      <c r="M61" s="409" t="str">
        <f>IF(F61=0," ",F61*K61)</f>
        <v> </v>
      </c>
      <c r="U61" s="360"/>
      <c r="V61" s="360"/>
      <c r="W61" s="360"/>
      <c r="X61" s="119">
        <v>180</v>
      </c>
      <c r="Y61" s="116" t="str">
        <f>IF(F61=0," ",PRODUCT(F61/1000,X61))</f>
        <v> </v>
      </c>
      <c r="Z61" s="121">
        <v>1800</v>
      </c>
      <c r="AA61" s="118" t="str">
        <f>IF(F61=0," ",PRODUCT(F61/1000000,Z61))</f>
        <v> </v>
      </c>
      <c r="AB61" s="220"/>
      <c r="AC61" s="361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</row>
    <row r="62" ht="6" customHeight="1" thickBot="1"/>
    <row r="63" spans="2:42" s="200" customFormat="1" ht="24" customHeight="1" thickBot="1">
      <c r="B63" s="458" t="s">
        <v>125</v>
      </c>
      <c r="C63" s="460" t="s">
        <v>85</v>
      </c>
      <c r="D63" s="460"/>
      <c r="E63" s="460"/>
      <c r="F63" s="460"/>
      <c r="G63" s="460"/>
      <c r="H63" s="460"/>
      <c r="I63" s="460"/>
      <c r="J63" s="460"/>
      <c r="K63" s="460"/>
      <c r="L63" s="461"/>
      <c r="M63" s="410"/>
      <c r="U63" s="363"/>
      <c r="V63" s="363"/>
      <c r="W63" s="363"/>
      <c r="X63" s="219"/>
      <c r="Y63" s="219"/>
      <c r="Z63" s="219"/>
      <c r="AA63" s="219"/>
      <c r="AB63" s="219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</row>
    <row r="64" spans="1:42" s="5" customFormat="1" ht="10.5" customHeight="1">
      <c r="A64" s="450"/>
      <c r="B64" s="451" t="s">
        <v>105</v>
      </c>
      <c r="C64" s="443" t="s">
        <v>90</v>
      </c>
      <c r="D64" s="444" t="s">
        <v>72</v>
      </c>
      <c r="E64" s="444">
        <v>2000046660013</v>
      </c>
      <c r="F64" s="264"/>
      <c r="G64" s="445">
        <v>320</v>
      </c>
      <c r="H64" s="445" t="str">
        <f>IF(F64=0," ",F64*G64)</f>
        <v> </v>
      </c>
      <c r="I64" s="446" t="str">
        <f>IF(F64=0," ",$R$22)</f>
        <v> </v>
      </c>
      <c r="J64" s="484" t="str">
        <f>IF(F64=0," ",ROUNDUP(PRODUCT(G64,SUM(1,-I64)),0))</f>
        <v> </v>
      </c>
      <c r="K64" s="447">
        <f>G64/0.8</f>
        <v>400</v>
      </c>
      <c r="L64" s="487" t="str">
        <f>IF(F64=0," ",PRODUCT(F64,J64))</f>
        <v> </v>
      </c>
      <c r="M64" s="454" t="str">
        <f>IF(F64=0," ",F64*K64)</f>
        <v> </v>
      </c>
      <c r="N64" s="453"/>
      <c r="U64" s="360"/>
      <c r="V64" s="360"/>
      <c r="W64" s="360"/>
      <c r="X64" s="119">
        <v>150</v>
      </c>
      <c r="Y64" s="116" t="str">
        <f>IF(F64=0," ",PRODUCT(F64/1000,X64))</f>
        <v> </v>
      </c>
      <c r="Z64" s="121">
        <v>1960</v>
      </c>
      <c r="AA64" s="118" t="str">
        <f>IF(F64=0," ",PRODUCT(F64/1000000,Z64))</f>
        <v> </v>
      </c>
      <c r="AB64" s="220"/>
      <c r="AC64" s="361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</row>
    <row r="65" spans="1:42" s="5" customFormat="1" ht="10.5" customHeight="1">
      <c r="A65" s="450"/>
      <c r="B65" s="448" t="s">
        <v>106</v>
      </c>
      <c r="C65" s="404" t="s">
        <v>86</v>
      </c>
      <c r="D65" s="9" t="s">
        <v>73</v>
      </c>
      <c r="E65" s="9">
        <v>2500598361272</v>
      </c>
      <c r="F65" s="265"/>
      <c r="G65" s="175">
        <v>260</v>
      </c>
      <c r="H65" s="175" t="str">
        <f>IF(F65=0," ",F65*G65)</f>
        <v> </v>
      </c>
      <c r="I65" s="136" t="str">
        <f>IF(F65=0," ",$R$22)</f>
        <v> </v>
      </c>
      <c r="J65" s="485" t="str">
        <f>IF(F65=0," ",ROUNDUP(PRODUCT(G65,SUM(1,-I65)),0))</f>
        <v> </v>
      </c>
      <c r="K65" s="292">
        <f>G65/0.8</f>
        <v>325</v>
      </c>
      <c r="L65" s="488" t="str">
        <f>IF(F65=0," ",PRODUCT(F65,J65))</f>
        <v> </v>
      </c>
      <c r="M65" s="454" t="str">
        <f>IF(F65=0," ",F65*K65)</f>
        <v> </v>
      </c>
      <c r="N65" s="453"/>
      <c r="U65" s="360"/>
      <c r="V65" s="360"/>
      <c r="W65" s="360"/>
      <c r="X65" s="119">
        <v>150</v>
      </c>
      <c r="Y65" s="116" t="str">
        <f>IF(F65=0," ",PRODUCT(F65/1000,X65))</f>
        <v> </v>
      </c>
      <c r="Z65" s="121">
        <v>1960</v>
      </c>
      <c r="AA65" s="118" t="str">
        <f>IF(F65=0," ",PRODUCT(F65/1000000,Z65))</f>
        <v> </v>
      </c>
      <c r="AB65" s="220"/>
      <c r="AC65" s="361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</row>
    <row r="66" spans="1:42" s="5" customFormat="1" ht="10.5" customHeight="1">
      <c r="A66" s="450"/>
      <c r="B66" s="449" t="s">
        <v>107</v>
      </c>
      <c r="C66" s="404" t="s">
        <v>87</v>
      </c>
      <c r="D66" s="9" t="s">
        <v>74</v>
      </c>
      <c r="E66" s="9">
        <v>2500598361258</v>
      </c>
      <c r="F66" s="265"/>
      <c r="G66" s="10">
        <v>260</v>
      </c>
      <c r="H66" s="175" t="str">
        <f>IF(F66=0," ",F66*G66)</f>
        <v> </v>
      </c>
      <c r="I66" s="136" t="str">
        <f>IF(F66=0," ",$R$22)</f>
        <v> </v>
      </c>
      <c r="J66" s="485" t="str">
        <f>IF(F66=0," ",ROUNDUP(PRODUCT(G66,SUM(1,-I66)),0))</f>
        <v> </v>
      </c>
      <c r="K66" s="290">
        <f>G66/0.8</f>
        <v>325</v>
      </c>
      <c r="L66" s="488" t="str">
        <f>IF(F66=0," ",PRODUCT(F66,J66))</f>
        <v> </v>
      </c>
      <c r="M66" s="454" t="str">
        <f>IF(F66=0," ",F66*K66)</f>
        <v> </v>
      </c>
      <c r="N66" s="453"/>
      <c r="U66" s="360"/>
      <c r="V66" s="360"/>
      <c r="W66" s="360"/>
      <c r="X66" s="119">
        <v>150</v>
      </c>
      <c r="Y66" s="116" t="str">
        <f>IF(F66=0," ",PRODUCT(F66/1000,X66))</f>
        <v> </v>
      </c>
      <c r="Z66" s="121">
        <v>1960</v>
      </c>
      <c r="AA66" s="118" t="str">
        <f>IF(F66=0," ",PRODUCT(F66/1000000,Z66))</f>
        <v> </v>
      </c>
      <c r="AB66" s="220"/>
      <c r="AC66" s="361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</row>
    <row r="67" spans="1:42" s="5" customFormat="1" ht="10.5" customHeight="1">
      <c r="A67" s="450"/>
      <c r="B67" s="11" t="s">
        <v>108</v>
      </c>
      <c r="C67" s="452" t="s">
        <v>88</v>
      </c>
      <c r="D67" s="11" t="s">
        <v>75</v>
      </c>
      <c r="E67" s="11">
        <v>2500598361265</v>
      </c>
      <c r="F67" s="262"/>
      <c r="G67" s="12">
        <v>260</v>
      </c>
      <c r="H67" s="12" t="str">
        <f>IF(F67=0," ",F67*G67)</f>
        <v> </v>
      </c>
      <c r="I67" s="137" t="str">
        <f>IF(F67=0," ",$R$22)</f>
        <v> </v>
      </c>
      <c r="J67" s="486" t="str">
        <f>IF(F67=0," ",ROUNDUP(PRODUCT(G67,SUM(1,-I67)),0))</f>
        <v> </v>
      </c>
      <c r="K67" s="285">
        <f>G67/0.8</f>
        <v>325</v>
      </c>
      <c r="L67" s="489" t="str">
        <f>IF(F67=0," ",PRODUCT(F67,J67))</f>
        <v> </v>
      </c>
      <c r="M67" s="454" t="str">
        <f>IF(F67=0," ",F67*K67)</f>
        <v> </v>
      </c>
      <c r="N67" s="453"/>
      <c r="U67" s="360"/>
      <c r="V67" s="360"/>
      <c r="W67" s="360"/>
      <c r="X67" s="119">
        <v>150</v>
      </c>
      <c r="Y67" s="116" t="str">
        <f>IF(F67=0," ",PRODUCT(F67/1000,X67))</f>
        <v> </v>
      </c>
      <c r="Z67" s="121">
        <v>1960</v>
      </c>
      <c r="AA67" s="118" t="str">
        <f>IF(F67=0," ",PRODUCT(F67/1000000,Z67))</f>
        <v> </v>
      </c>
      <c r="AB67" s="220"/>
      <c r="AC67" s="361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</row>
    <row r="68" ht="10.5" customHeight="1"/>
    <row r="69" ht="10.5" customHeight="1" hidden="1"/>
    <row r="70" spans="2:42" s="6" customFormat="1" ht="10.5" customHeight="1" hidden="1">
      <c r="B70" s="74"/>
      <c r="C70" s="75" t="s">
        <v>47</v>
      </c>
      <c r="D70" s="186" t="str">
        <f>IF(AA70=0," ",$R$22)</f>
        <v> </v>
      </c>
      <c r="E70" s="186" t="str">
        <f>IF(B70=0," ",$R$22)</f>
        <v> </v>
      </c>
      <c r="F70" s="302"/>
      <c r="G70" s="76">
        <v>0</v>
      </c>
      <c r="H70" s="76" t="str">
        <f aca="true" t="shared" si="0" ref="H70:H88">IF(F70=0," ",F70*G70)</f>
        <v> </v>
      </c>
      <c r="I70" s="160" t="str">
        <f>IF(F70=0," ",$R$22)</f>
        <v> </v>
      </c>
      <c r="J70" s="77" t="str">
        <f aca="true" t="shared" si="1" ref="J70:J88">IF(F70=0," ",PRODUCT(G70,SUM(1,-I70)))</f>
        <v> </v>
      </c>
      <c r="L70" s="78" t="str">
        <f aca="true" t="shared" si="2" ref="L70:L88">IF(F70=0," ",PRODUCT(F70,J70))</f>
        <v> </v>
      </c>
      <c r="M70" s="405"/>
      <c r="U70" s="362"/>
      <c r="V70" s="362"/>
      <c r="W70" s="362"/>
      <c r="X70" s="219"/>
      <c r="Y70" s="219"/>
      <c r="Z70" s="234"/>
      <c r="AA70" s="123"/>
      <c r="AB70" s="219"/>
      <c r="AC70" s="363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2:42" s="6" customFormat="1" ht="10.5" customHeight="1" hidden="1">
      <c r="B71" s="79"/>
      <c r="C71" s="80" t="s">
        <v>48</v>
      </c>
      <c r="D71" s="187" t="str">
        <f>IF(AA71=0," ",$R$22)</f>
        <v> </v>
      </c>
      <c r="E71" s="187" t="str">
        <f>IF(B71=0," ",$R$22)</f>
        <v> </v>
      </c>
      <c r="F71" s="303"/>
      <c r="G71" s="81">
        <v>0</v>
      </c>
      <c r="H71" s="81" t="str">
        <f t="shared" si="0"/>
        <v> </v>
      </c>
      <c r="I71" s="161" t="str">
        <f>IF(F71=0," ",$R$22)</f>
        <v> </v>
      </c>
      <c r="J71" s="82" t="str">
        <f t="shared" si="1"/>
        <v> </v>
      </c>
      <c r="L71" s="83" t="str">
        <f t="shared" si="2"/>
        <v> </v>
      </c>
      <c r="M71" s="405"/>
      <c r="U71" s="362"/>
      <c r="V71" s="362"/>
      <c r="W71" s="362"/>
      <c r="X71" s="219"/>
      <c r="Y71" s="219"/>
      <c r="Z71" s="234"/>
      <c r="AA71" s="123"/>
      <c r="AB71" s="219"/>
      <c r="AC71" s="363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2:42" s="6" customFormat="1" ht="10.5" customHeight="1" hidden="1">
      <c r="B72" s="84"/>
      <c r="C72" s="85" t="s">
        <v>49</v>
      </c>
      <c r="D72" s="188" t="str">
        <f>IF(AA72=0," ",$R$22)</f>
        <v> </v>
      </c>
      <c r="E72" s="188" t="str">
        <f>IF(B72=0," ",$R$22)</f>
        <v> </v>
      </c>
      <c r="F72" s="304"/>
      <c r="G72" s="86">
        <v>0</v>
      </c>
      <c r="H72" s="86" t="str">
        <f t="shared" si="0"/>
        <v> </v>
      </c>
      <c r="I72" s="162" t="str">
        <f>IF(F72=0," ",$R$22)</f>
        <v> </v>
      </c>
      <c r="J72" s="87" t="str">
        <f t="shared" si="1"/>
        <v> </v>
      </c>
      <c r="L72" s="88" t="str">
        <f t="shared" si="2"/>
        <v> </v>
      </c>
      <c r="M72" s="405"/>
      <c r="U72" s="362"/>
      <c r="V72" s="362"/>
      <c r="W72" s="362"/>
      <c r="X72" s="219"/>
      <c r="Y72" s="219"/>
      <c r="Z72" s="234"/>
      <c r="AA72" s="123"/>
      <c r="AB72" s="219"/>
      <c r="AC72" s="363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2:42" s="6" customFormat="1" ht="10.5" customHeight="1" hidden="1">
      <c r="B73" s="89"/>
      <c r="C73" s="90" t="s">
        <v>51</v>
      </c>
      <c r="D73" s="189" t="str">
        <f>IF(AA73=0," ",$R$22)</f>
        <v> </v>
      </c>
      <c r="E73" s="189" t="str">
        <f>IF(B73=0," ",$R$22)</f>
        <v> </v>
      </c>
      <c r="F73" s="302"/>
      <c r="G73" s="91">
        <v>0</v>
      </c>
      <c r="H73" s="91" t="str">
        <f t="shared" si="0"/>
        <v> </v>
      </c>
      <c r="I73" s="163" t="str">
        <f>IF(F73=0," ",$R$22)</f>
        <v> </v>
      </c>
      <c r="J73" s="92" t="str">
        <f t="shared" si="1"/>
        <v> </v>
      </c>
      <c r="L73" s="93" t="str">
        <f t="shared" si="2"/>
        <v> </v>
      </c>
      <c r="M73" s="405"/>
      <c r="U73" s="362"/>
      <c r="V73" s="362"/>
      <c r="W73" s="362"/>
      <c r="X73" s="219"/>
      <c r="Y73" s="219"/>
      <c r="Z73" s="234"/>
      <c r="AA73" s="123"/>
      <c r="AB73" s="219"/>
      <c r="AC73" s="363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</row>
    <row r="74" spans="2:42" s="6" customFormat="1" ht="10.5" customHeight="1" hidden="1">
      <c r="B74" s="94"/>
      <c r="C74" s="95" t="s">
        <v>50</v>
      </c>
      <c r="D74" s="190" t="str">
        <f>IF(AA74=0," ",$R$22)</f>
        <v> </v>
      </c>
      <c r="E74" s="190" t="str">
        <f>IF(B74=0," ",$R$22)</f>
        <v> </v>
      </c>
      <c r="F74" s="303"/>
      <c r="G74" s="96">
        <v>0</v>
      </c>
      <c r="H74" s="96" t="str">
        <f t="shared" si="0"/>
        <v> </v>
      </c>
      <c r="I74" s="164" t="str">
        <f>IF(F74=0," ",$R$22)</f>
        <v> </v>
      </c>
      <c r="J74" s="97" t="str">
        <f t="shared" si="1"/>
        <v> </v>
      </c>
      <c r="L74" s="98" t="str">
        <f t="shared" si="2"/>
        <v> </v>
      </c>
      <c r="M74" s="405"/>
      <c r="U74" s="362"/>
      <c r="V74" s="362"/>
      <c r="W74" s="362"/>
      <c r="X74" s="219"/>
      <c r="Y74" s="219"/>
      <c r="Z74" s="234"/>
      <c r="AA74" s="123"/>
      <c r="AB74" s="219"/>
      <c r="AC74" s="363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</row>
    <row r="75" spans="2:42" s="6" customFormat="1" ht="10.5" customHeight="1" hidden="1">
      <c r="B75" s="99"/>
      <c r="C75" s="100" t="s">
        <v>52</v>
      </c>
      <c r="D75" s="191" t="str">
        <f>IF(AA75=0," ",$R$22)</f>
        <v> </v>
      </c>
      <c r="E75" s="191" t="str">
        <f>IF(B75=0," ",$R$22)</f>
        <v> </v>
      </c>
      <c r="F75" s="304"/>
      <c r="G75" s="101">
        <v>0</v>
      </c>
      <c r="H75" s="101" t="str">
        <f t="shared" si="0"/>
        <v> </v>
      </c>
      <c r="I75" s="165" t="str">
        <f>IF(F75=0," ",$R$22)</f>
        <v> </v>
      </c>
      <c r="J75" s="102" t="str">
        <f t="shared" si="1"/>
        <v> </v>
      </c>
      <c r="L75" s="103" t="str">
        <f t="shared" si="2"/>
        <v> </v>
      </c>
      <c r="M75" s="405"/>
      <c r="U75" s="362"/>
      <c r="V75" s="362"/>
      <c r="W75" s="362"/>
      <c r="X75" s="219"/>
      <c r="Y75" s="219"/>
      <c r="Z75" s="234"/>
      <c r="AA75" s="123"/>
      <c r="AB75" s="219"/>
      <c r="AC75" s="363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</row>
    <row r="76" spans="2:42" s="5" customFormat="1" ht="10.5" customHeight="1" hidden="1">
      <c r="B76" s="104"/>
      <c r="C76" s="105" t="s">
        <v>53</v>
      </c>
      <c r="D76" s="192" t="str">
        <f>IF(AA76=0," ",$R$22)</f>
        <v> </v>
      </c>
      <c r="E76" s="192" t="str">
        <f>IF(B76=0," ",$R$22)</f>
        <v> </v>
      </c>
      <c r="F76" s="305"/>
      <c r="G76" s="106">
        <v>0</v>
      </c>
      <c r="H76" s="106" t="str">
        <f t="shared" si="0"/>
        <v> </v>
      </c>
      <c r="I76" s="166" t="str">
        <f>IF(F76=0," ",$R$22)</f>
        <v> </v>
      </c>
      <c r="J76" s="107" t="str">
        <f t="shared" si="1"/>
        <v> </v>
      </c>
      <c r="L76" s="108" t="str">
        <f t="shared" si="2"/>
        <v> </v>
      </c>
      <c r="M76" s="407"/>
      <c r="U76" s="360"/>
      <c r="V76" s="360"/>
      <c r="W76" s="360"/>
      <c r="X76" s="220"/>
      <c r="Y76" s="220"/>
      <c r="Z76" s="235"/>
      <c r="AA76" s="122"/>
      <c r="AB76" s="220"/>
      <c r="AC76" s="361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</row>
    <row r="77" spans="2:42" s="5" customFormat="1" ht="10.5" customHeight="1" hidden="1">
      <c r="B77" s="133"/>
      <c r="C77" s="295" t="s">
        <v>36</v>
      </c>
      <c r="D77" s="185"/>
      <c r="E77" s="185"/>
      <c r="F77" s="306"/>
      <c r="G77" s="44">
        <v>250</v>
      </c>
      <c r="H77" s="44" t="str">
        <f t="shared" si="0"/>
        <v> </v>
      </c>
      <c r="I77" s="153" t="str">
        <f>IF(F77=0," ",$R$22)</f>
        <v> </v>
      </c>
      <c r="J77" s="45" t="str">
        <f t="shared" si="1"/>
        <v> </v>
      </c>
      <c r="L77" s="46" t="str">
        <f t="shared" si="2"/>
        <v> </v>
      </c>
      <c r="M77" s="407"/>
      <c r="U77" s="360"/>
      <c r="V77" s="360"/>
      <c r="W77" s="360"/>
      <c r="X77" s="119">
        <v>158</v>
      </c>
      <c r="Y77" s="116" t="str">
        <f>IF(F77=0," ",PRODUCT(F77/1000,X77))</f>
        <v> </v>
      </c>
      <c r="Z77" s="121">
        <v>650</v>
      </c>
      <c r="AA77" s="118" t="str">
        <f>IF(F77=0," ",PRODUCT(F77/1000000,Z77))</f>
        <v> </v>
      </c>
      <c r="AB77" s="220"/>
      <c r="AC77" s="361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</row>
    <row r="78" spans="2:42" s="6" customFormat="1" ht="10.5" customHeight="1" hidden="1">
      <c r="B78" s="62"/>
      <c r="C78" s="296" t="s">
        <v>44</v>
      </c>
      <c r="D78" s="193"/>
      <c r="E78" s="193"/>
      <c r="F78" s="302"/>
      <c r="G78" s="63">
        <v>0</v>
      </c>
      <c r="H78" s="63" t="str">
        <f t="shared" si="0"/>
        <v> </v>
      </c>
      <c r="I78" s="140" t="str">
        <f>IF(F78=0," ",$R$22)</f>
        <v> </v>
      </c>
      <c r="J78" s="64" t="str">
        <f t="shared" si="1"/>
        <v> </v>
      </c>
      <c r="L78" s="65" t="str">
        <f t="shared" si="2"/>
        <v> </v>
      </c>
      <c r="M78" s="405"/>
      <c r="U78" s="362"/>
      <c r="V78" s="362"/>
      <c r="W78" s="362"/>
      <c r="X78" s="115"/>
      <c r="Y78" s="116"/>
      <c r="Z78" s="117"/>
      <c r="AA78" s="123"/>
      <c r="AB78" s="219"/>
      <c r="AC78" s="363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</row>
    <row r="79" spans="2:42" s="6" customFormat="1" ht="10.5" customHeight="1" hidden="1">
      <c r="B79" s="66"/>
      <c r="C79" s="297" t="s">
        <v>45</v>
      </c>
      <c r="D79" s="194"/>
      <c r="E79" s="194"/>
      <c r="F79" s="303"/>
      <c r="G79" s="67">
        <v>0</v>
      </c>
      <c r="H79" s="67" t="str">
        <f t="shared" si="0"/>
        <v> </v>
      </c>
      <c r="I79" s="141" t="str">
        <f>IF(F79=0," ",$R$22)</f>
        <v> </v>
      </c>
      <c r="J79" s="68" t="str">
        <f t="shared" si="1"/>
        <v> </v>
      </c>
      <c r="L79" s="69" t="str">
        <f t="shared" si="2"/>
        <v> </v>
      </c>
      <c r="M79" s="405"/>
      <c r="U79" s="362"/>
      <c r="V79" s="362"/>
      <c r="W79" s="362"/>
      <c r="X79" s="115"/>
      <c r="Y79" s="116"/>
      <c r="Z79" s="117"/>
      <c r="AA79" s="123"/>
      <c r="AB79" s="219"/>
      <c r="AC79" s="363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</row>
    <row r="80" spans="2:42" s="6" customFormat="1" ht="10.5" customHeight="1" hidden="1">
      <c r="B80" s="70"/>
      <c r="C80" s="298" t="s">
        <v>46</v>
      </c>
      <c r="D80" s="195"/>
      <c r="E80" s="195"/>
      <c r="F80" s="304"/>
      <c r="G80" s="71">
        <v>0</v>
      </c>
      <c r="H80" s="71" t="str">
        <f t="shared" si="0"/>
        <v> </v>
      </c>
      <c r="I80" s="142" t="str">
        <f>IF(F80=0," ",$R$22)</f>
        <v> </v>
      </c>
      <c r="J80" s="72" t="str">
        <f t="shared" si="1"/>
        <v> </v>
      </c>
      <c r="L80" s="73" t="str">
        <f t="shared" si="2"/>
        <v> </v>
      </c>
      <c r="M80" s="405"/>
      <c r="U80" s="362"/>
      <c r="V80" s="362"/>
      <c r="W80" s="362"/>
      <c r="X80" s="115"/>
      <c r="Y80" s="116"/>
      <c r="Z80" s="117"/>
      <c r="AA80" s="123"/>
      <c r="AB80" s="219"/>
      <c r="AC80" s="363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</row>
    <row r="81" spans="2:42" s="5" customFormat="1" ht="10.5" customHeight="1" hidden="1">
      <c r="B81" s="19"/>
      <c r="C81" s="299" t="s">
        <v>32</v>
      </c>
      <c r="D81" s="196"/>
      <c r="E81" s="196"/>
      <c r="F81" s="302"/>
      <c r="G81" s="20">
        <v>0</v>
      </c>
      <c r="H81" s="20" t="str">
        <f t="shared" si="0"/>
        <v> </v>
      </c>
      <c r="I81" s="146" t="str">
        <f>IF(F81=0," ",$R$22)</f>
        <v> </v>
      </c>
      <c r="J81" s="21" t="str">
        <f t="shared" si="1"/>
        <v> </v>
      </c>
      <c r="L81" s="22" t="str">
        <f t="shared" si="2"/>
        <v> </v>
      </c>
      <c r="M81" s="407"/>
      <c r="U81" s="360"/>
      <c r="V81" s="360"/>
      <c r="W81" s="360"/>
      <c r="X81" s="119"/>
      <c r="Y81" s="120"/>
      <c r="Z81" s="121"/>
      <c r="AA81" s="122"/>
      <c r="AB81" s="220"/>
      <c r="AC81" s="361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</row>
    <row r="82" spans="2:42" s="5" customFormat="1" ht="10.5" customHeight="1" hidden="1">
      <c r="B82" s="23"/>
      <c r="C82" s="300" t="s">
        <v>33</v>
      </c>
      <c r="D82" s="197"/>
      <c r="E82" s="197"/>
      <c r="F82" s="303"/>
      <c r="G82" s="24">
        <v>0</v>
      </c>
      <c r="H82" s="24" t="str">
        <f t="shared" si="0"/>
        <v> </v>
      </c>
      <c r="I82" s="147" t="str">
        <f>IF(F82=0," ",$R$22)</f>
        <v> </v>
      </c>
      <c r="J82" s="25" t="str">
        <f t="shared" si="1"/>
        <v> </v>
      </c>
      <c r="L82" s="26" t="str">
        <f t="shared" si="2"/>
        <v> </v>
      </c>
      <c r="M82" s="407"/>
      <c r="U82" s="360"/>
      <c r="V82" s="360"/>
      <c r="W82" s="360"/>
      <c r="X82" s="119"/>
      <c r="Y82" s="120"/>
      <c r="Z82" s="121"/>
      <c r="AA82" s="122"/>
      <c r="AB82" s="220"/>
      <c r="AC82" s="361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</row>
    <row r="83" spans="2:42" s="5" customFormat="1" ht="10.5" customHeight="1" hidden="1">
      <c r="B83" s="23"/>
      <c r="C83" s="300" t="s">
        <v>34</v>
      </c>
      <c r="D83" s="197"/>
      <c r="E83" s="197"/>
      <c r="F83" s="303"/>
      <c r="G83" s="24">
        <v>0</v>
      </c>
      <c r="H83" s="24" t="str">
        <f t="shared" si="0"/>
        <v> </v>
      </c>
      <c r="I83" s="147" t="str">
        <f>IF(F83=0," ",$R$22)</f>
        <v> </v>
      </c>
      <c r="J83" s="25" t="str">
        <f t="shared" si="1"/>
        <v> </v>
      </c>
      <c r="L83" s="26" t="str">
        <f t="shared" si="2"/>
        <v> </v>
      </c>
      <c r="M83" s="407"/>
      <c r="U83" s="360"/>
      <c r="V83" s="360"/>
      <c r="W83" s="360"/>
      <c r="X83" s="119"/>
      <c r="Y83" s="120"/>
      <c r="Z83" s="121"/>
      <c r="AA83" s="122"/>
      <c r="AB83" s="220"/>
      <c r="AC83" s="361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</row>
    <row r="84" spans="2:42" s="5" customFormat="1" ht="10.5" customHeight="1" hidden="1">
      <c r="B84" s="27"/>
      <c r="C84" s="301" t="s">
        <v>35</v>
      </c>
      <c r="D84" s="198"/>
      <c r="E84" s="198"/>
      <c r="F84" s="304"/>
      <c r="G84" s="28">
        <v>0</v>
      </c>
      <c r="H84" s="28" t="str">
        <f t="shared" si="0"/>
        <v> </v>
      </c>
      <c r="I84" s="148" t="str">
        <f>IF(F84=0," ",$R$22)</f>
        <v> </v>
      </c>
      <c r="J84" s="29" t="str">
        <f t="shared" si="1"/>
        <v> </v>
      </c>
      <c r="L84" s="30" t="str">
        <f t="shared" si="2"/>
        <v> </v>
      </c>
      <c r="M84" s="407"/>
      <c r="U84" s="360"/>
      <c r="V84" s="360"/>
      <c r="W84" s="360"/>
      <c r="X84" s="119"/>
      <c r="Y84" s="120"/>
      <c r="Z84" s="121"/>
      <c r="AA84" s="122"/>
      <c r="AB84" s="220"/>
      <c r="AC84" s="361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</row>
    <row r="85" spans="2:42" s="5" customFormat="1" ht="10.5" customHeight="1" hidden="1">
      <c r="B85" s="31"/>
      <c r="C85" s="53" t="s">
        <v>37</v>
      </c>
      <c r="D85" s="182"/>
      <c r="E85" s="182"/>
      <c r="F85" s="125"/>
      <c r="G85" s="32">
        <v>150</v>
      </c>
      <c r="H85" s="32" t="str">
        <f t="shared" si="0"/>
        <v> </v>
      </c>
      <c r="I85" s="149" t="str">
        <f>IF(F85=0," ",$R$22)</f>
        <v> </v>
      </c>
      <c r="J85" s="33" t="str">
        <f t="shared" si="1"/>
        <v> </v>
      </c>
      <c r="L85" s="34" t="str">
        <f t="shared" si="2"/>
        <v> </v>
      </c>
      <c r="M85" s="407"/>
      <c r="U85" s="360"/>
      <c r="V85" s="360"/>
      <c r="W85" s="360"/>
      <c r="X85" s="119">
        <v>108</v>
      </c>
      <c r="Y85" s="116" t="str">
        <f>IF(F85=0," ",PRODUCT(F85/1000,X85))</f>
        <v> </v>
      </c>
      <c r="Z85" s="121">
        <v>400</v>
      </c>
      <c r="AA85" s="118" t="str">
        <f>IF(F85=0," ",PRODUCT(F85/1000000,Z85))</f>
        <v> </v>
      </c>
      <c r="AB85" s="220"/>
      <c r="AC85" s="361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</row>
    <row r="86" spans="2:42" s="5" customFormat="1" ht="10.5" customHeight="1" hidden="1">
      <c r="B86" s="35"/>
      <c r="C86" s="54" t="s">
        <v>38</v>
      </c>
      <c r="D86" s="183"/>
      <c r="E86" s="183"/>
      <c r="F86" s="126"/>
      <c r="G86" s="36">
        <v>200</v>
      </c>
      <c r="H86" s="36" t="str">
        <f t="shared" si="0"/>
        <v> </v>
      </c>
      <c r="I86" s="150" t="str">
        <f>IF(F86=0," ",$R$22)</f>
        <v> </v>
      </c>
      <c r="J86" s="37" t="str">
        <f t="shared" si="1"/>
        <v> </v>
      </c>
      <c r="L86" s="38" t="str">
        <f t="shared" si="2"/>
        <v> </v>
      </c>
      <c r="M86" s="407"/>
      <c r="U86" s="360"/>
      <c r="V86" s="360"/>
      <c r="W86" s="360"/>
      <c r="X86" s="119">
        <v>152</v>
      </c>
      <c r="Y86" s="116" t="str">
        <f>IF(F86=0," ",PRODUCT(F86/1000,X86))</f>
        <v> </v>
      </c>
      <c r="Z86" s="121">
        <v>600</v>
      </c>
      <c r="AA86" s="118" t="str">
        <f>IF(F86=0," ",PRODUCT(F86/1000000,Z86))</f>
        <v> </v>
      </c>
      <c r="AB86" s="220"/>
      <c r="AC86" s="361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</row>
    <row r="87" spans="2:42" s="5" customFormat="1" ht="10.5" customHeight="1" hidden="1">
      <c r="B87" s="35"/>
      <c r="C87" s="54" t="s">
        <v>39</v>
      </c>
      <c r="D87" s="183"/>
      <c r="E87" s="183"/>
      <c r="F87" s="126"/>
      <c r="G87" s="36">
        <v>200</v>
      </c>
      <c r="H87" s="36" t="str">
        <f t="shared" si="0"/>
        <v> </v>
      </c>
      <c r="I87" s="150" t="str">
        <f>IF(F87=0," ",$R$22)</f>
        <v> </v>
      </c>
      <c r="J87" s="37" t="str">
        <f t="shared" si="1"/>
        <v> </v>
      </c>
      <c r="L87" s="38" t="str">
        <f t="shared" si="2"/>
        <v> </v>
      </c>
      <c r="M87" s="407"/>
      <c r="U87" s="360"/>
      <c r="V87" s="360"/>
      <c r="W87" s="360"/>
      <c r="X87" s="119">
        <v>160</v>
      </c>
      <c r="Y87" s="116" t="str">
        <f>IF(F87=0," ",PRODUCT(F87/1000,X87))</f>
        <v> </v>
      </c>
      <c r="Z87" s="121">
        <v>600</v>
      </c>
      <c r="AA87" s="118" t="str">
        <f>IF(F87=0," ",PRODUCT(F87/1000000,Z87))</f>
        <v> </v>
      </c>
      <c r="AB87" s="220"/>
      <c r="AC87" s="361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</row>
    <row r="88" spans="2:42" s="5" customFormat="1" ht="10.5" customHeight="1" hidden="1">
      <c r="B88" s="39"/>
      <c r="C88" s="55" t="s">
        <v>0</v>
      </c>
      <c r="D88" s="184"/>
      <c r="E88" s="184"/>
      <c r="F88" s="127"/>
      <c r="G88" s="40">
        <v>300</v>
      </c>
      <c r="H88" s="40" t="str">
        <f t="shared" si="0"/>
        <v> </v>
      </c>
      <c r="I88" s="151" t="str">
        <f>IF(F88=0," ",$R$22)</f>
        <v> </v>
      </c>
      <c r="J88" s="41" t="str">
        <f t="shared" si="1"/>
        <v> </v>
      </c>
      <c r="L88" s="42" t="str">
        <f t="shared" si="2"/>
        <v> </v>
      </c>
      <c r="M88" s="407"/>
      <c r="U88" s="360"/>
      <c r="V88" s="360"/>
      <c r="W88" s="360"/>
      <c r="X88" s="119">
        <v>203</v>
      </c>
      <c r="Y88" s="116" t="str">
        <f>IF(F88=0," ",PRODUCT(F88/1000,X88))</f>
        <v> </v>
      </c>
      <c r="Z88" s="121">
        <v>1200</v>
      </c>
      <c r="AA88" s="118" t="str">
        <f>IF(F88=0," ",PRODUCT(F88/1000000,Z88))</f>
        <v> </v>
      </c>
      <c r="AB88" s="220"/>
      <c r="AC88" s="361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</row>
    <row r="89" spans="2:27" ht="10.5" customHeight="1" hidden="1">
      <c r="B89" s="170"/>
      <c r="C89" s="171"/>
      <c r="D89" s="199"/>
      <c r="E89" s="199"/>
      <c r="F89" s="170"/>
      <c r="G89" s="172"/>
      <c r="I89" s="167"/>
      <c r="J89" s="172"/>
      <c r="L89" s="172"/>
      <c r="Z89" s="234"/>
      <c r="AA89" s="123"/>
    </row>
    <row r="90" spans="2:13" ht="10.5" customHeight="1">
      <c r="B90" s="3"/>
      <c r="C90" s="574" t="s">
        <v>110</v>
      </c>
      <c r="E90" s="199"/>
      <c r="F90" s="132">
        <f>SUM(F5:F67)</f>
        <v>0</v>
      </c>
      <c r="G90" s="113">
        <f>ROUNDUP(SUM(Y7:Y67),1)</f>
        <v>0</v>
      </c>
      <c r="H90" s="570">
        <f>SUM(H7:H76)</f>
        <v>0</v>
      </c>
      <c r="I90" s="109">
        <f>ROUNDUP(SUM(AA7:AA67),1)</f>
        <v>0</v>
      </c>
      <c r="J90" s="110" t="s">
        <v>42</v>
      </c>
      <c r="K90" s="259"/>
      <c r="L90" s="569">
        <f>SUM(L7:L76)</f>
        <v>0</v>
      </c>
      <c r="M90" s="409">
        <f>SUM(M7:M76)</f>
        <v>0</v>
      </c>
    </row>
    <row r="91" spans="6:12" ht="10.5" customHeight="1">
      <c r="F91" s="111"/>
      <c r="L91" s="112"/>
    </row>
    <row r="92" ht="10.5" customHeight="1"/>
    <row r="93" spans="3:12" ht="10.5" customHeight="1">
      <c r="C93" s="575" t="s">
        <v>119</v>
      </c>
      <c r="L93" s="267" t="s">
        <v>116</v>
      </c>
    </row>
    <row r="94" spans="3:12" ht="10.5" customHeight="1">
      <c r="C94" s="575" t="s">
        <v>118</v>
      </c>
      <c r="L94" s="266" t="s">
        <v>109</v>
      </c>
    </row>
    <row r="95" ht="10.5" customHeight="1"/>
    <row r="96" ht="10.5" customHeight="1"/>
    <row r="97" ht="10.5" customHeight="1" hidden="1"/>
    <row r="98" spans="15:19" ht="19.5" hidden="1">
      <c r="O98" s="459" t="s">
        <v>95</v>
      </c>
      <c r="P98" s="459"/>
      <c r="Q98" s="459"/>
      <c r="R98" s="459"/>
      <c r="S98" s="459"/>
    </row>
    <row r="99" spans="15:19" ht="11.25" hidden="1">
      <c r="O99" s="270"/>
      <c r="P99" s="270"/>
      <c r="Q99" s="270"/>
      <c r="R99" s="270"/>
      <c r="S99" s="270"/>
    </row>
    <row r="100" spans="15:19" ht="11.25" hidden="1">
      <c r="O100" s="5"/>
      <c r="P100" s="5"/>
      <c r="Q100" s="5"/>
      <c r="R100" s="268" t="s">
        <v>99</v>
      </c>
      <c r="S100" s="269">
        <f>ROUND(IF(SUM(S101/(S23+0.00001),-1)&lt;0,0,SUM(S101/(S23+0.00001),-1)),2)</f>
        <v>0</v>
      </c>
    </row>
    <row r="101" spans="15:19" ht="11.25" hidden="1">
      <c r="O101" s="270"/>
      <c r="P101" s="273"/>
      <c r="Q101" s="273"/>
      <c r="R101" s="310" t="s">
        <v>100</v>
      </c>
      <c r="S101" s="355">
        <f>M90</f>
        <v>0</v>
      </c>
    </row>
    <row r="102" spans="15:19" ht="11.25" hidden="1">
      <c r="O102" s="270"/>
      <c r="P102" s="273"/>
      <c r="Q102" s="356" t="s">
        <v>94</v>
      </c>
      <c r="R102" s="357">
        <f>(S102/(S101+0.00001))</f>
        <v>0</v>
      </c>
      <c r="S102" s="355">
        <f>S101-S23</f>
        <v>0</v>
      </c>
    </row>
    <row r="103" spans="15:19" ht="11.25" hidden="1">
      <c r="O103" s="271"/>
      <c r="P103" s="358"/>
      <c r="Q103" s="358"/>
      <c r="R103" s="358"/>
      <c r="S103" s="358"/>
    </row>
    <row r="104" spans="15:19" ht="11.25" hidden="1">
      <c r="O104" s="270"/>
      <c r="P104" s="273"/>
      <c r="Q104" s="273"/>
      <c r="R104" s="273"/>
      <c r="S104" s="310" t="s">
        <v>101</v>
      </c>
    </row>
    <row r="105" spans="15:66" ht="11.25" hidden="1">
      <c r="O105" s="5"/>
      <c r="P105" s="5"/>
      <c r="Q105" s="5"/>
      <c r="R105" s="5"/>
      <c r="S105" s="5"/>
      <c r="BF105" s="206"/>
      <c r="BG105" s="206"/>
      <c r="BH105" s="206"/>
      <c r="BI105" s="206"/>
      <c r="BJ105" s="206"/>
      <c r="BK105" s="206"/>
      <c r="BL105" s="206"/>
      <c r="BM105" s="206"/>
      <c r="BN105" s="206"/>
    </row>
    <row r="106" spans="1:228" s="353" customFormat="1" ht="12" customHeight="1" hidden="1">
      <c r="A106" s="314">
        <f>H1</f>
        <v>43282</v>
      </c>
      <c r="B106" s="315" t="str">
        <f>B1</f>
        <v>ООО "Кораблик"</v>
      </c>
      <c r="C106" s="316" t="str">
        <f>IF(F20=0," ",F20)</f>
        <v> </v>
      </c>
      <c r="D106" s="317" t="str">
        <f>J20</f>
        <v> </v>
      </c>
      <c r="E106" s="318">
        <f>PRODUCT(SUM(C106),D106)</f>
        <v>0</v>
      </c>
      <c r="F106" s="319" t="str">
        <f>IF(F21=0," ",F21)</f>
        <v> </v>
      </c>
      <c r="G106" s="317" t="str">
        <f>J21</f>
        <v> </v>
      </c>
      <c r="H106" s="318">
        <f>PRODUCT(SUM(F106),G106)</f>
        <v>0</v>
      </c>
      <c r="I106" s="320" t="str">
        <f>IF(F22=0," ",F22)</f>
        <v> </v>
      </c>
      <c r="J106" s="317" t="str">
        <f>J22</f>
        <v> </v>
      </c>
      <c r="K106" s="318">
        <f>PRODUCT(SUM(I106),J106)</f>
        <v>0</v>
      </c>
      <c r="L106" s="321" t="str">
        <f>IF(F23=0," ",F23)</f>
        <v> </v>
      </c>
      <c r="M106" s="411" t="str">
        <f>J23</f>
        <v> </v>
      </c>
      <c r="N106" s="318">
        <f>PRODUCT(SUM(L106),M106)</f>
        <v>0</v>
      </c>
      <c r="O106" s="320" t="str">
        <f>IF(F35=0," ",F35)</f>
        <v> </v>
      </c>
      <c r="P106" s="317" t="str">
        <f>J35</f>
        <v> </v>
      </c>
      <c r="Q106" s="318">
        <f>PRODUCT(SUM(O106),P106)</f>
        <v>0</v>
      </c>
      <c r="R106" s="322" t="str">
        <f>IF(F36=0," ",F36)</f>
        <v> </v>
      </c>
      <c r="S106" s="317" t="str">
        <f>J36</f>
        <v> </v>
      </c>
      <c r="T106" s="318">
        <f>PRODUCT(SUM(R106),S106)</f>
        <v>0</v>
      </c>
      <c r="U106" s="364" t="str">
        <f>IF(F37=0," ",F37)</f>
        <v> </v>
      </c>
      <c r="V106" s="365" t="str">
        <f>J37</f>
        <v> </v>
      </c>
      <c r="W106" s="366">
        <f>PRODUCT(SUM(U106),V106)</f>
        <v>0</v>
      </c>
      <c r="X106" s="373" t="str">
        <f>IF(F38=0," ",F38)</f>
        <v> </v>
      </c>
      <c r="Y106" s="374" t="str">
        <f>J38</f>
        <v> </v>
      </c>
      <c r="Z106" s="375">
        <f>PRODUCT(SUM(X106),Y106)</f>
        <v>0</v>
      </c>
      <c r="AA106" s="376" t="str">
        <f>IF(F17=0," ",F17)</f>
        <v> </v>
      </c>
      <c r="AB106" s="374" t="str">
        <f>J17</f>
        <v> </v>
      </c>
      <c r="AC106" s="366">
        <f>PRODUCT(SUM(AA106),AB106)</f>
        <v>0</v>
      </c>
      <c r="AD106" s="367" t="str">
        <f>IF(F18=0," ",F18)</f>
        <v> </v>
      </c>
      <c r="AE106" s="365" t="str">
        <f>J18</f>
        <v> </v>
      </c>
      <c r="AF106" s="366">
        <f>PRODUCT(SUM(AD106),AE106)</f>
        <v>0</v>
      </c>
      <c r="AG106" s="368" t="str">
        <f>IF(F7=0," ",F7)</f>
        <v> </v>
      </c>
      <c r="AH106" s="369" t="str">
        <f>IF(F8=0," ",F8)</f>
        <v> </v>
      </c>
      <c r="AI106" s="368" t="str">
        <f>IF(F9=0," ",F9)</f>
        <v> </v>
      </c>
      <c r="AJ106" s="365" t="str">
        <f>IF(SUM(F7:F9)=0," ",AVERAGE(J7:J9))</f>
        <v> </v>
      </c>
      <c r="AK106" s="370">
        <f>PRODUCT(SUM(AG106:AI106),AJ106)</f>
        <v>0</v>
      </c>
      <c r="AL106" s="364" t="str">
        <f>IF(F11=0," ",F11)</f>
        <v> </v>
      </c>
      <c r="AM106" s="371" t="str">
        <f>IF(F12=0," ",F12)</f>
        <v> </v>
      </c>
      <c r="AN106" s="364" t="str">
        <f>IF(F13=0," ",F13)</f>
        <v> </v>
      </c>
      <c r="AO106" s="372" t="str">
        <f>IF(SUM(F11:F13)=0," ",AVERAGE(J11:J13))</f>
        <v> </v>
      </c>
      <c r="AP106" s="370">
        <f>PRODUCT(SUM(AL106:AN106),AO106)</f>
        <v>0</v>
      </c>
      <c r="AQ106" s="324" t="str">
        <f>IF(F30=0," ",F30)</f>
        <v> </v>
      </c>
      <c r="AR106" s="323" t="str">
        <f>J30</f>
        <v> </v>
      </c>
      <c r="AS106" s="325">
        <f>PRODUCT(SUM(AQ106),AR106)</f>
        <v>0</v>
      </c>
      <c r="AT106" s="326" t="str">
        <f>IF(F31=0," ",F31)</f>
        <v> </v>
      </c>
      <c r="AU106" s="323" t="str">
        <f>J31</f>
        <v> </v>
      </c>
      <c r="AV106" s="325">
        <f>PRODUCT(SUM(AT106),AU106)</f>
        <v>0</v>
      </c>
      <c r="AW106" s="327" t="str">
        <f>IF(F32=0," ",F32)</f>
        <v> </v>
      </c>
      <c r="AX106" s="323" t="str">
        <f>J32</f>
        <v> </v>
      </c>
      <c r="AY106" s="325">
        <f>PRODUCT(SUM(AW106),AX106)</f>
        <v>0</v>
      </c>
      <c r="AZ106" s="328" t="str">
        <f>IF(F33=0," ",F33)</f>
        <v> </v>
      </c>
      <c r="BA106" s="317" t="str">
        <f>J33</f>
        <v> </v>
      </c>
      <c r="BB106" s="318">
        <f>PRODUCT(SUM(AZ106),BA106)</f>
        <v>0</v>
      </c>
      <c r="BC106" s="329" t="str">
        <f>IF(SUM(F27,F28)=0," ",SUM(F27,F28))</f>
        <v> </v>
      </c>
      <c r="BD106" s="317">
        <f>IF(SUM(F27:F28)=0,0,AVERAGE(J27:J28))</f>
        <v>0</v>
      </c>
      <c r="BE106" s="325">
        <f>PRODUCT(SUM(BC106),BD106)</f>
        <v>0</v>
      </c>
      <c r="BF106" s="330"/>
      <c r="BG106" s="331"/>
      <c r="BH106" s="318">
        <f>PRODUCT(SUM(BF106),BG106)</f>
        <v>0</v>
      </c>
      <c r="BI106" s="332"/>
      <c r="BJ106" s="333"/>
      <c r="BK106" s="318">
        <f>PRODUCT(SUM(BI106),BJ106)</f>
        <v>0</v>
      </c>
      <c r="BL106" s="334"/>
      <c r="BM106" s="331"/>
      <c r="BN106" s="318">
        <f>PRODUCT(SUM(BL106),BM106)</f>
        <v>0</v>
      </c>
      <c r="BO106" s="335" t="str">
        <f>IF(F60=0," ",F60)</f>
        <v> </v>
      </c>
      <c r="BP106" s="317" t="str">
        <f>J60</f>
        <v> </v>
      </c>
      <c r="BQ106" s="318">
        <f>PRODUCT(SUM(BO106),BP106)</f>
        <v>0</v>
      </c>
      <c r="BR106" s="335" t="str">
        <f>IF(F61=0," ",F61)</f>
        <v> </v>
      </c>
      <c r="BS106" s="317" t="str">
        <f>J61</f>
        <v> </v>
      </c>
      <c r="BT106" s="318">
        <f>PRODUCT(SUM(BR106),BS106)</f>
        <v>0</v>
      </c>
      <c r="BU106" s="336" t="str">
        <f>IF(F42=0," ",F42)</f>
        <v> </v>
      </c>
      <c r="BV106" s="323" t="str">
        <f>J42</f>
        <v> </v>
      </c>
      <c r="BW106" s="325">
        <f>PRODUCT(SUM(BU106),BV106)</f>
        <v>0</v>
      </c>
      <c r="BX106" s="337" t="str">
        <f>IF(F43=0," ",F43)</f>
        <v> </v>
      </c>
      <c r="BY106" s="317" t="str">
        <f>J43</f>
        <v> </v>
      </c>
      <c r="BZ106" s="318">
        <f>PRODUCT(SUM(BX106),BY106)</f>
        <v>0</v>
      </c>
      <c r="CA106" s="338" t="str">
        <f>IF(F44=0," ",F44)</f>
        <v> </v>
      </c>
      <c r="CB106" s="317" t="str">
        <f>J44</f>
        <v> </v>
      </c>
      <c r="CC106" s="318">
        <f>PRODUCT(SUM(CA106),CB106)</f>
        <v>0</v>
      </c>
      <c r="CD106" s="339" t="str">
        <f>IF(F45=0," ",F45)</f>
        <v> </v>
      </c>
      <c r="CE106" s="323" t="str">
        <f>J45</f>
        <v> </v>
      </c>
      <c r="CF106" s="325">
        <f>PRODUCT(SUM(CD106),CE106)</f>
        <v>0</v>
      </c>
      <c r="CG106" s="338" t="str">
        <f>IF(F47=0," ",F47)</f>
        <v> </v>
      </c>
      <c r="CH106" s="317" t="str">
        <f>J47</f>
        <v> </v>
      </c>
      <c r="CI106" s="318">
        <f>PRODUCT(SUM(CG106),CH106)</f>
        <v>0</v>
      </c>
      <c r="CJ106" s="340" t="str">
        <f>IF(F48=0," ",F48)</f>
        <v> </v>
      </c>
      <c r="CK106" s="341" t="str">
        <f>J48</f>
        <v> </v>
      </c>
      <c r="CL106" s="313">
        <f>PRODUCT(SUM(CJ106),CK106)</f>
        <v>0</v>
      </c>
      <c r="CM106" s="342" t="str">
        <f>IF(F49=0," ",F49)</f>
        <v> </v>
      </c>
      <c r="CN106" s="343" t="str">
        <f>J49</f>
        <v> </v>
      </c>
      <c r="CO106" s="312">
        <f>PRODUCT(SUM(CM106),CN106)</f>
        <v>0</v>
      </c>
      <c r="CP106" s="344" t="str">
        <f>IF(F51=0," ",F51)</f>
        <v> </v>
      </c>
      <c r="CQ106" s="343" t="str">
        <f>J51</f>
        <v> </v>
      </c>
      <c r="CR106" s="313">
        <f>PRODUCT(SUM(CP106),CQ106)</f>
        <v>0</v>
      </c>
      <c r="CS106" s="345" t="str">
        <f>IF(F52=0," ",F52)</f>
        <v> </v>
      </c>
      <c r="CT106" s="343" t="str">
        <f>J52</f>
        <v> </v>
      </c>
      <c r="CU106" s="313">
        <f>PRODUCT(SUM(CS106),CT106)</f>
        <v>0</v>
      </c>
      <c r="CV106" s="346" t="str">
        <f>IF(F53=0," ",F53)</f>
        <v> </v>
      </c>
      <c r="CW106" s="343" t="str">
        <f>J53</f>
        <v> </v>
      </c>
      <c r="CX106" s="347">
        <f>PRODUCT(SUM(CV106),CW106)</f>
        <v>0</v>
      </c>
      <c r="CY106" s="336" t="str">
        <f>IF(F55=0," ",F55)</f>
        <v> </v>
      </c>
      <c r="CZ106" s="323" t="str">
        <f>J55</f>
        <v> </v>
      </c>
      <c r="DA106" s="325">
        <f>PRODUCT(SUM(CY106),CZ106)</f>
        <v>0</v>
      </c>
      <c r="DB106" s="337" t="str">
        <f>IF(F56=0," ",F56)</f>
        <v> </v>
      </c>
      <c r="DC106" s="317" t="str">
        <f>J56</f>
        <v> </v>
      </c>
      <c r="DD106" s="318">
        <f>PRODUCT(SUM(DB106),DC106)</f>
        <v>0</v>
      </c>
      <c r="DE106" s="338" t="str">
        <f>IF(F57=0," ",F57)</f>
        <v> </v>
      </c>
      <c r="DF106" s="317" t="str">
        <f>J57</f>
        <v> </v>
      </c>
      <c r="DG106" s="318">
        <f>PRODUCT(SUM(DE106),DF106)</f>
        <v>0</v>
      </c>
      <c r="DH106" s="339" t="str">
        <f>IF(F58=0," ",F58)</f>
        <v> </v>
      </c>
      <c r="DI106" s="323" t="str">
        <f>J58</f>
        <v> </v>
      </c>
      <c r="DJ106" s="325">
        <f>PRODUCT(SUM(DH106),DI106)</f>
        <v>0</v>
      </c>
      <c r="DK106" s="348" t="str">
        <f>IF(SUM(F64:F67)=0," ",SUM(F64:F67))</f>
        <v> </v>
      </c>
      <c r="DL106" s="343">
        <f>IF(SUM(F64:F67)=0,0,PRODUCT(SUM(L64:L67),1/SUM(F64:F67)))</f>
        <v>0</v>
      </c>
      <c r="DM106" s="312">
        <f>PRODUCT(SUM(DK106),DL106)</f>
        <v>0</v>
      </c>
      <c r="DN106" s="359">
        <f>SUM(E106,H106,K106,N106,Q106,T106,W106,Z106,AC106,AF106,AK106,AP106,AS106,AV106,AY106,BB106,BE106,BH106,BK106,BN106,BT106,BW106,BZ106,CC106,CF106,CI106,CL106,CO106+CR106+CU106+CX106,BQ106+DA106+DD106+DG106+DJ106,DM106)</f>
        <v>0</v>
      </c>
      <c r="DO106" s="349">
        <f>SUM(F90)</f>
        <v>0</v>
      </c>
      <c r="DP106" s="350"/>
      <c r="DQ106" s="351"/>
      <c r="DR106" s="351"/>
      <c r="DS106" s="351"/>
      <c r="DT106" s="351"/>
      <c r="DU106" s="351"/>
      <c r="DV106" s="351"/>
      <c r="DW106" s="351"/>
      <c r="DX106" s="351"/>
      <c r="DY106" s="352"/>
      <c r="DZ106" s="352"/>
      <c r="EA106" s="352"/>
      <c r="EB106" s="352"/>
      <c r="EC106" s="352"/>
      <c r="ED106" s="352"/>
      <c r="EE106" s="352"/>
      <c r="EF106" s="352"/>
      <c r="EG106" s="352"/>
      <c r="EH106" s="352"/>
      <c r="EI106" s="352"/>
      <c r="EJ106" s="352"/>
      <c r="EK106" s="352"/>
      <c r="EL106" s="352"/>
      <c r="EM106" s="352"/>
      <c r="EN106" s="352"/>
      <c r="EO106" s="352"/>
      <c r="EP106" s="352"/>
      <c r="EQ106" s="352"/>
      <c r="ER106" s="352"/>
      <c r="ES106" s="352"/>
      <c r="ET106" s="352"/>
      <c r="EU106" s="352"/>
      <c r="EV106" s="352"/>
      <c r="EW106" s="352"/>
      <c r="EX106" s="352"/>
      <c r="EY106" s="352"/>
      <c r="EZ106" s="352"/>
      <c r="FA106" s="352"/>
      <c r="FB106" s="352"/>
      <c r="FC106" s="352"/>
      <c r="FD106" s="352"/>
      <c r="FE106" s="352"/>
      <c r="FF106" s="352"/>
      <c r="FG106" s="352"/>
      <c r="FH106" s="352"/>
      <c r="FI106" s="352"/>
      <c r="FJ106" s="352"/>
      <c r="FK106" s="352"/>
      <c r="FL106" s="352"/>
      <c r="FM106" s="352"/>
      <c r="FN106" s="352"/>
      <c r="FO106" s="352"/>
      <c r="FP106" s="352"/>
      <c r="FQ106" s="352"/>
      <c r="FR106" s="352"/>
      <c r="FS106" s="352"/>
      <c r="FT106" s="352"/>
      <c r="FU106" s="352"/>
      <c r="FV106" s="352"/>
      <c r="FW106" s="352"/>
      <c r="FX106" s="352"/>
      <c r="FY106" s="352"/>
      <c r="FZ106" s="352"/>
      <c r="GA106" s="352"/>
      <c r="GB106" s="352"/>
      <c r="GC106" s="352"/>
      <c r="GD106" s="352"/>
      <c r="GE106" s="352"/>
      <c r="GF106" s="352"/>
      <c r="GG106" s="352"/>
      <c r="GH106" s="352"/>
      <c r="GI106" s="352"/>
      <c r="GJ106" s="352"/>
      <c r="GK106" s="352"/>
      <c r="GL106" s="352"/>
      <c r="GM106" s="352"/>
      <c r="GN106" s="352"/>
      <c r="GO106" s="352"/>
      <c r="GP106" s="352"/>
      <c r="GQ106" s="352"/>
      <c r="GR106" s="352"/>
      <c r="GS106" s="352"/>
      <c r="GT106" s="352"/>
      <c r="GU106" s="352"/>
      <c r="GV106" s="352"/>
      <c r="GW106" s="352"/>
      <c r="GX106" s="352"/>
      <c r="GY106" s="352"/>
      <c r="GZ106" s="352"/>
      <c r="HA106" s="352"/>
      <c r="HB106" s="352"/>
      <c r="HC106" s="352"/>
      <c r="HD106" s="352"/>
      <c r="HE106" s="352"/>
      <c r="HF106" s="352"/>
      <c r="HG106" s="352"/>
      <c r="HH106" s="352"/>
      <c r="HI106" s="352"/>
      <c r="HJ106" s="352"/>
      <c r="HK106" s="352"/>
      <c r="HL106" s="352"/>
      <c r="HM106" s="352"/>
      <c r="HN106" s="352"/>
      <c r="HO106" s="352"/>
      <c r="HP106" s="352"/>
      <c r="HQ106" s="352"/>
      <c r="HR106" s="352"/>
      <c r="HS106" s="352"/>
      <c r="HT106" s="352"/>
    </row>
    <row r="107" ht="11.25" hidden="1"/>
  </sheetData>
  <sheetProtection password="C661" sheet="1" selectLockedCells="1"/>
  <mergeCells count="20">
    <mergeCell ref="B1:G1"/>
    <mergeCell ref="H1:L1"/>
    <mergeCell ref="C25:L25"/>
    <mergeCell ref="C15:L15"/>
    <mergeCell ref="C29:L29"/>
    <mergeCell ref="C34:L34"/>
    <mergeCell ref="C41:L41"/>
    <mergeCell ref="C5:L5"/>
    <mergeCell ref="C40:L40"/>
    <mergeCell ref="C16:L16"/>
    <mergeCell ref="C19:L19"/>
    <mergeCell ref="C26:L26"/>
    <mergeCell ref="C6:E6"/>
    <mergeCell ref="C10:E10"/>
    <mergeCell ref="O98:S98"/>
    <mergeCell ref="C63:L63"/>
    <mergeCell ref="C46:L46"/>
    <mergeCell ref="C50:L50"/>
    <mergeCell ref="C54:L54"/>
    <mergeCell ref="C59:L59"/>
  </mergeCells>
  <hyperlinks>
    <hyperlink ref="C20" r:id="rId1" display="Многоразовый подгузник BAMBOOLA PREMIUM CLASSIC (PUL/флис) + 2 вкладыша XL"/>
    <hyperlink ref="C21" r:id="rId2" display="Многоразовый подгузник BAMBOOLA PREMIUM VELOUR (велюр/флис) + 2 вкладыша XL"/>
    <hyperlink ref="C22" r:id="rId3" display="Многоразовый подгузник BAMBOOLA PREMIUM BAMBOO (PUL/bamboo) + 2 вкладыша XL"/>
    <hyperlink ref="C23" r:id="rId4" display="BAMBOOLA PREMIUM FASHION (PUL/charcoal)"/>
    <hyperlink ref="C7:C9" r:id="rId5" display="Трусики с карманом для сменного вкладыша MULTI-DIAPERS ORIGINAL, размер А (3-6 кг.) "/>
    <hyperlink ref="C11:C13" r:id="rId6" display="Трусики для купания MULTI-DIAPERS LIGHTS, размер А (3-6 кг.) "/>
    <hyperlink ref="C31" r:id="rId7" display="Вкладыши впитывающие многоразовые непромокаемые  AQUA STOP!  (4 шт./уп.)"/>
    <hyperlink ref="C30" r:id="rId8" display="Вкладыши впитывающие многоразовые EXTRA  (4 шт./уп.)"/>
    <hyperlink ref="C32" r:id="rId9" display="Вкладыши впитывающие многоразовые из углеволокна BAMBOO EXTRA (4 шт./уп.)"/>
    <hyperlink ref="C33" r:id="rId10" display="Вкладыши впитывающие непромокаемые из углеволокна BAMBOO AQUA STOP! (4 шт./уп.)"/>
    <hyperlink ref="C42:C45" r:id="rId11" display="Пелёнка непромокаемая для коляски из микрофибры с рисунком, 50х70 см. "/>
    <hyperlink ref="C48" r:id="rId12" display="Пелёнка непромокаемая тёплая для кроватки из ультрасофта, 60х90 см. "/>
    <hyperlink ref="C60" r:id="rId13" display="Пелёнка впитывающая 3-слойная флис/хлопок/PUL, 50х70 см. "/>
    <hyperlink ref="C35:C38" r:id="rId14" display="Вкладыши впитывающие увеличенного размера XL CLASSIC (флис/хлопок) (2 шт./уп.)"/>
    <hyperlink ref="C64:C65" r:id="rId15" display="Круг-воротник для купания детей "/>
    <hyperlink ref="C47" r:id="rId16" display="Пелёнка непромокаемая тёплая для коляски из ультрасофта, 50х70 см. "/>
    <hyperlink ref="C66" r:id="rId17" display="Круг-воротник для купания детей "/>
    <hyperlink ref="C67" r:id="rId18" display="Круг-воротник для купания детей "/>
    <hyperlink ref="C61" r:id="rId19" display="Пелёнка впитывающая 3-слойная флис/хлопок/PUL, 50х70 см. "/>
    <hyperlink ref="C51" r:id="rId20" display="50х70 см. (для коляски)"/>
    <hyperlink ref="C49" r:id="rId21" display="Пелёнка непромокаемая для коляски из микрофибры с рисунком, 50х70 см. "/>
    <hyperlink ref="C52:C53" r:id="rId22" display="Пелёнка непромокаемая для коляски из микрофибры с рисунком, 50х70 см. "/>
    <hyperlink ref="C52" r:id="rId23" display="60х90 см. (для кроватки)"/>
    <hyperlink ref="C53" r:id="rId24" display="75х75 см. (для пеленального столика)"/>
    <hyperlink ref="C55" r:id="rId25" display="50х70 см. (для коляски)"/>
    <hyperlink ref="C56:C58" r:id="rId26" display="60х90 см. (для кроватки)"/>
    <hyperlink ref="C17:C18" r:id="rId27" display="BAMBOOLA BASIC FLEECE (PUL/флис) "/>
    <hyperlink ref="C17" r:id="rId28" display="BAMBOOLA BASIC FLEECE (PUL/флис) "/>
  </hyperlinks>
  <printOptions/>
  <pageMargins left="0.11811023622047245" right="0.5118110236220472" top="0.7480314960629921" bottom="0.7480314960629921" header="0.31496062992125984" footer="0.31496062992125984"/>
  <pageSetup fitToHeight="1" fitToWidth="1" horizontalDpi="300" verticalDpi="300" orientation="portrait" paperSize="9" scale="86" r:id="rId32"/>
  <drawing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2018-08-22T21:45:36Z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